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Cálculo" sheetId="9" r:id="rId1"/>
    <sheet name="Menor de 30;35 JC" sheetId="10" r:id="rId2"/>
    <sheet name="Menor 30;35 JP" sheetId="11" r:id="rId3"/>
    <sheet name="Mayor 30;35 JC" sheetId="12" r:id="rId4"/>
    <sheet name="Mayor 30;35 JP" sheetId="13" r:id="rId5"/>
  </sheets>
  <calcPr calcId="124519"/>
</workbook>
</file>

<file path=xl/calcChain.xml><?xml version="1.0" encoding="utf-8"?>
<calcChain xmlns="http://schemas.openxmlformats.org/spreadsheetml/2006/main">
  <c r="D23" i="9"/>
  <c r="D10"/>
  <c r="G10" s="1"/>
  <c r="C5"/>
  <c r="F21" s="1"/>
  <c r="D24"/>
  <c r="E8"/>
  <c r="D25"/>
  <c r="D22"/>
  <c r="D12"/>
  <c r="F12" s="1"/>
  <c r="D11"/>
  <c r="F11" s="1"/>
  <c r="D9"/>
  <c r="G8"/>
  <c r="F8"/>
  <c r="F10" l="1"/>
  <c r="E10"/>
  <c r="H21"/>
  <c r="E21"/>
  <c r="G21"/>
  <c r="D27"/>
  <c r="G27" s="1"/>
  <c r="D14"/>
  <c r="E9"/>
  <c r="G9"/>
  <c r="E11"/>
  <c r="G11"/>
  <c r="E12"/>
  <c r="G12"/>
  <c r="F9"/>
  <c r="F14" s="1"/>
  <c r="F15" s="1"/>
  <c r="K9" s="1"/>
  <c r="G28" l="1"/>
  <c r="L21" s="1"/>
  <c r="Q19" s="1"/>
  <c r="O21"/>
  <c r="O18"/>
  <c r="N21"/>
  <c r="O23"/>
  <c r="O19"/>
  <c r="N22"/>
  <c r="N18"/>
  <c r="O20"/>
  <c r="N23"/>
  <c r="N19"/>
  <c r="O22"/>
  <c r="N20"/>
  <c r="O33"/>
  <c r="O38"/>
  <c r="O30"/>
  <c r="O32"/>
  <c r="O37"/>
  <c r="O41"/>
  <c r="N36"/>
  <c r="O31"/>
  <c r="O36"/>
  <c r="O40"/>
  <c r="O34"/>
  <c r="O35"/>
  <c r="O39"/>
  <c r="F27"/>
  <c r="F28" s="1"/>
  <c r="K22" s="1"/>
  <c r="P41" s="1"/>
  <c r="E27"/>
  <c r="E28" s="1"/>
  <c r="H27"/>
  <c r="H28" s="1"/>
  <c r="L22" s="1"/>
  <c r="Q41" s="1"/>
  <c r="G14"/>
  <c r="G15" s="1"/>
  <c r="K10" s="1"/>
  <c r="E14"/>
  <c r="Q10" l="1"/>
  <c r="Q18"/>
  <c r="Q9"/>
  <c r="Q17"/>
  <c r="Q8"/>
  <c r="Q16"/>
  <c r="Q7"/>
  <c r="Q15"/>
  <c r="Q23"/>
  <c r="Q6"/>
  <c r="U6" s="1"/>
  <c r="Q14"/>
  <c r="Q22"/>
  <c r="Q13"/>
  <c r="Q21"/>
  <c r="Q12"/>
  <c r="Q20"/>
  <c r="Q11"/>
  <c r="O28"/>
  <c r="N29"/>
  <c r="N25"/>
  <c r="O27"/>
  <c r="N26"/>
  <c r="O26"/>
  <c r="O24"/>
  <c r="N27"/>
  <c r="O25"/>
  <c r="O29"/>
  <c r="N28"/>
  <c r="N24"/>
  <c r="N37"/>
  <c r="N38"/>
  <c r="K21"/>
  <c r="P21" s="1"/>
  <c r="Q38"/>
  <c r="Q39"/>
  <c r="Q30"/>
  <c r="Q29"/>
  <c r="P36"/>
  <c r="E15"/>
  <c r="K8" s="1"/>
  <c r="K11"/>
  <c r="Q26"/>
  <c r="Q34"/>
  <c r="Q25"/>
  <c r="Q33"/>
  <c r="P28"/>
  <c r="P27"/>
  <c r="Q24"/>
  <c r="Q28"/>
  <c r="Q32"/>
  <c r="Q36"/>
  <c r="Q40"/>
  <c r="Q27"/>
  <c r="Q31"/>
  <c r="Q35"/>
  <c r="P24"/>
  <c r="P32"/>
  <c r="P40"/>
  <c r="P35"/>
  <c r="Q37"/>
  <c r="P26"/>
  <c r="P30"/>
  <c r="P34"/>
  <c r="P38"/>
  <c r="P25"/>
  <c r="P31"/>
  <c r="P39"/>
  <c r="P29"/>
  <c r="P33"/>
  <c r="P37"/>
  <c r="N35"/>
  <c r="N33"/>
  <c r="N31"/>
  <c r="N34"/>
  <c r="N32"/>
  <c r="N30"/>
  <c r="N41"/>
  <c r="N39"/>
  <c r="N40"/>
  <c r="P20" l="1"/>
  <c r="P9"/>
  <c r="P6"/>
  <c r="T6" s="1"/>
  <c r="P23"/>
  <c r="U7"/>
  <c r="U8" s="1"/>
  <c r="U9" s="1"/>
  <c r="U10" s="1"/>
  <c r="U11" s="1"/>
  <c r="U12" s="1"/>
  <c r="U13" s="1"/>
  <c r="U14" s="1"/>
  <c r="U15" s="1"/>
  <c r="U16" s="1"/>
  <c r="U17" s="1"/>
  <c r="P13"/>
  <c r="P10"/>
  <c r="P14"/>
  <c r="P22"/>
  <c r="P8"/>
  <c r="P17"/>
  <c r="P18"/>
  <c r="P15"/>
  <c r="P16"/>
  <c r="N12"/>
  <c r="O17"/>
  <c r="O13"/>
  <c r="N16"/>
  <c r="O14"/>
  <c r="N17"/>
  <c r="N13"/>
  <c r="O15"/>
  <c r="O11"/>
  <c r="N14"/>
  <c r="O16"/>
  <c r="O12"/>
  <c r="N15"/>
  <c r="P19"/>
  <c r="P7"/>
  <c r="P11"/>
  <c r="P12"/>
  <c r="O9"/>
  <c r="N11"/>
  <c r="N7"/>
  <c r="O8"/>
  <c r="N10"/>
  <c r="N6"/>
  <c r="R6" s="1"/>
  <c r="O7"/>
  <c r="N9"/>
  <c r="O10"/>
  <c r="O6"/>
  <c r="S6" s="1"/>
  <c r="N8"/>
  <c r="T7" l="1"/>
  <c r="T8" s="1"/>
  <c r="T9" s="1"/>
  <c r="T10" s="1"/>
  <c r="T11" s="1"/>
  <c r="T12" s="1"/>
  <c r="T13" s="1"/>
  <c r="T14" s="1"/>
  <c r="T15" s="1"/>
  <c r="T16" s="1"/>
  <c r="T17" s="1"/>
  <c r="U18"/>
  <c r="U19" s="1"/>
  <c r="U20" s="1"/>
  <c r="U21" s="1"/>
  <c r="U22" s="1"/>
  <c r="U23" s="1"/>
  <c r="U24" s="1"/>
  <c r="U25" s="1"/>
  <c r="U26" s="1"/>
  <c r="U27" s="1"/>
  <c r="U28" s="1"/>
  <c r="U29" s="1"/>
  <c r="E29" i="11"/>
  <c r="E28" i="13"/>
  <c r="R7" i="9"/>
  <c r="R8" s="1"/>
  <c r="R9" s="1"/>
  <c r="R10" s="1"/>
  <c r="R11" s="1"/>
  <c r="R12" s="1"/>
  <c r="R13" s="1"/>
  <c r="S7"/>
  <c r="S8" s="1"/>
  <c r="S9" s="1"/>
  <c r="S10" s="1"/>
  <c r="S11" s="1"/>
  <c r="S12" s="1"/>
  <c r="S13" s="1"/>
  <c r="S14" s="1"/>
  <c r="S15" s="1"/>
  <c r="S16" s="1"/>
  <c r="S17" s="1"/>
  <c r="S18" l="1"/>
  <c r="S19" s="1"/>
  <c r="S20" s="1"/>
  <c r="S21" s="1"/>
  <c r="S22" s="1"/>
  <c r="S23" s="1"/>
  <c r="S24" s="1"/>
  <c r="S25" s="1"/>
  <c r="S26" s="1"/>
  <c r="S27" s="1"/>
  <c r="S28" s="1"/>
  <c r="S29" s="1"/>
  <c r="D28" i="13"/>
  <c r="F28" s="1"/>
  <c r="D28" i="12"/>
  <c r="U30" i="9"/>
  <c r="U31" s="1"/>
  <c r="U32" s="1"/>
  <c r="U33" s="1"/>
  <c r="U34" s="1"/>
  <c r="U35" s="1"/>
  <c r="U36" s="1"/>
  <c r="U37" s="1"/>
  <c r="U38" s="1"/>
  <c r="U39" s="1"/>
  <c r="U40" s="1"/>
  <c r="U41" s="1"/>
  <c r="E29" i="13"/>
  <c r="E30" i="11"/>
  <c r="T18" i="9"/>
  <c r="T19" s="1"/>
  <c r="T20" s="1"/>
  <c r="T21" s="1"/>
  <c r="T22" s="1"/>
  <c r="T23" s="1"/>
  <c r="T24" s="1"/>
  <c r="T25" s="1"/>
  <c r="T26" s="1"/>
  <c r="T27" s="1"/>
  <c r="T28" s="1"/>
  <c r="T29" s="1"/>
  <c r="E28" i="12"/>
  <c r="F29" i="10"/>
  <c r="R14" i="9"/>
  <c r="R15" s="1"/>
  <c r="R16" s="1"/>
  <c r="R17" s="1"/>
  <c r="F28" i="12" l="1"/>
  <c r="S30" i="9"/>
  <c r="S31" s="1"/>
  <c r="S32" s="1"/>
  <c r="S33" s="1"/>
  <c r="S34" s="1"/>
  <c r="S35" s="1"/>
  <c r="S36" s="1"/>
  <c r="S37" s="1"/>
  <c r="S38" s="1"/>
  <c r="S39" s="1"/>
  <c r="S40" s="1"/>
  <c r="S41" s="1"/>
  <c r="D29" i="13"/>
  <c r="F29" s="1"/>
  <c r="D29" i="12"/>
  <c r="R18" i="9"/>
  <c r="R19" s="1"/>
  <c r="R20" s="1"/>
  <c r="R21" s="1"/>
  <c r="R22" s="1"/>
  <c r="R23" s="1"/>
  <c r="R24" s="1"/>
  <c r="R25" s="1"/>
  <c r="R26" s="1"/>
  <c r="R27" s="1"/>
  <c r="R28" s="1"/>
  <c r="R29" s="1"/>
  <c r="E29" i="10"/>
  <c r="G29" s="1"/>
  <c r="D29" i="11"/>
  <c r="F29" s="1"/>
  <c r="T30" i="9"/>
  <c r="T31" s="1"/>
  <c r="T32" s="1"/>
  <c r="T33" s="1"/>
  <c r="T34" s="1"/>
  <c r="T35" s="1"/>
  <c r="T36" s="1"/>
  <c r="T37" s="1"/>
  <c r="T38" s="1"/>
  <c r="T39" s="1"/>
  <c r="T40" s="1"/>
  <c r="T41" s="1"/>
  <c r="E29" i="12"/>
  <c r="F30" i="10"/>
  <c r="E30" i="13"/>
  <c r="E31" i="11"/>
  <c r="E31" i="13"/>
  <c r="E32" i="11"/>
  <c r="F29" i="12" l="1"/>
  <c r="F31" i="10"/>
  <c r="D30" i="13"/>
  <c r="F30" s="1"/>
  <c r="D30" i="12"/>
  <c r="F30" s="1"/>
  <c r="D31" i="13"/>
  <c r="F31" s="1"/>
  <c r="D31" i="12"/>
  <c r="E30"/>
  <c r="E31"/>
  <c r="F32" i="10"/>
  <c r="R30" i="9"/>
  <c r="R31" s="1"/>
  <c r="R32" s="1"/>
  <c r="R33" s="1"/>
  <c r="R34" s="1"/>
  <c r="R35" s="1"/>
  <c r="R36" s="1"/>
  <c r="R37" s="1"/>
  <c r="R38" s="1"/>
  <c r="R39" s="1"/>
  <c r="R40" s="1"/>
  <c r="R41" s="1"/>
  <c r="D30" i="11"/>
  <c r="F30" s="1"/>
  <c r="E30" i="10"/>
  <c r="G30" s="1"/>
  <c r="F31" i="12" l="1"/>
  <c r="E31" i="10"/>
  <c r="G31" s="1"/>
  <c r="D31" i="11"/>
  <c r="F31" s="1"/>
  <c r="E32" i="10"/>
  <c r="G32" s="1"/>
  <c r="D32" i="11"/>
  <c r="F32" s="1"/>
</calcChain>
</file>

<file path=xl/comments1.xml><?xml version="1.0" encoding="utf-8"?>
<comments xmlns="http://schemas.openxmlformats.org/spreadsheetml/2006/main">
  <authors>
    <author>Alfredo Perez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Son obligatorias si no se elige la cobertura por contingencias profesionales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Son obligatorias si no se elige la cobertura por contingencias profesionales</t>
        </r>
      </text>
    </comment>
  </commentList>
</comments>
</file>

<file path=xl/sharedStrings.xml><?xml version="1.0" encoding="utf-8"?>
<sst xmlns="http://schemas.openxmlformats.org/spreadsheetml/2006/main" count="78" uniqueCount="42">
  <si>
    <t>CC</t>
  </si>
  <si>
    <t>IT</t>
  </si>
  <si>
    <t>Cese</t>
  </si>
  <si>
    <t>Cuota</t>
  </si>
  <si>
    <t>mes</t>
  </si>
  <si>
    <t>tarifa plana</t>
  </si>
  <si>
    <t>SI</t>
  </si>
  <si>
    <t>NO (Solo Pluriactividad)</t>
  </si>
  <si>
    <t>C. PROFESIONALES</t>
  </si>
  <si>
    <t>NO</t>
  </si>
  <si>
    <t>Riesgo de embarazo y lactancia</t>
  </si>
  <si>
    <t>Tipo de cotización</t>
  </si>
  <si>
    <t>base de cotizacion</t>
  </si>
  <si>
    <t>bc Jcompleta</t>
  </si>
  <si>
    <t>bc Jparcial</t>
  </si>
  <si>
    <t>6 meses</t>
  </si>
  <si>
    <t>12 meses (hombres&lt;30;mujeres&lt;35)</t>
  </si>
  <si>
    <t>18 meses</t>
  </si>
  <si>
    <t>JC</t>
  </si>
  <si>
    <t>JP</t>
  </si>
  <si>
    <t>tarifa plana &lt;30;35</t>
  </si>
  <si>
    <t>tarifa plana &gt;30;35</t>
  </si>
  <si>
    <t>pluriactividad JP</t>
  </si>
  <si>
    <t>pluriactividad JC</t>
  </si>
  <si>
    <t>Acum tarifa plana &lt;30;35</t>
  </si>
  <si>
    <t>Acum tarifa plana &gt;30;35</t>
  </si>
  <si>
    <t>Acum pluriactividad JC</t>
  </si>
  <si>
    <t>Acum pluriactividad JP</t>
  </si>
  <si>
    <t>conclusiones</t>
  </si>
  <si>
    <t>menor de 30;35 a JC</t>
  </si>
  <si>
    <t>menor de 30;35 a JP</t>
  </si>
  <si>
    <t>mayor de 30;35 JC</t>
  </si>
  <si>
    <t>mayor de 30;35 JP</t>
  </si>
  <si>
    <t>Comparativa Pluriactividad</t>
  </si>
  <si>
    <t>Comparativa tarifa plana</t>
  </si>
  <si>
    <r>
      <rPr>
        <sz val="11"/>
        <color rgb="FFFF0000"/>
        <rFont val="Calibri"/>
        <family val="2"/>
        <scheme val="minor"/>
      </rPr>
      <t xml:space="preserve">INSTRUCCIONES: </t>
    </r>
    <r>
      <rPr>
        <sz val="11"/>
        <color theme="1"/>
        <rFont val="Calibri"/>
        <family val="2"/>
        <scheme val="minor"/>
      </rPr>
      <t>solo rellenar las casillas en verde; las casillas en amarillo se elegen del desplegable. La comparativa podemos verla en las pestañas</t>
    </r>
  </si>
  <si>
    <t>12 meses</t>
  </si>
  <si>
    <t>Tarifa Plana</t>
  </si>
  <si>
    <t>Pluriactividad</t>
  </si>
  <si>
    <t>Diferencia</t>
  </si>
  <si>
    <t>Año</t>
  </si>
  <si>
    <t>Suma 1,2,3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</si>
</sst>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1D9B2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AFF"/>
        <bgColor indexed="64"/>
      </patternFill>
    </fill>
    <fill>
      <patternFill patternType="solid">
        <fgColor rgb="FFFFE5F1"/>
        <bgColor indexed="64"/>
      </patternFill>
    </fill>
    <fill>
      <patternFill patternType="solid">
        <fgColor rgb="FFFEF1DE"/>
        <bgColor indexed="64"/>
      </patternFill>
    </fill>
    <fill>
      <patternFill patternType="solid">
        <fgColor rgb="FFDDFCD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10" fontId="0" fillId="2" borderId="1" xfId="1" applyNumberFormat="1" applyFont="1" applyFill="1" applyBorder="1"/>
    <xf numFmtId="10" fontId="0" fillId="2" borderId="0" xfId="1" applyNumberFormat="1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10" fontId="0" fillId="2" borderId="9" xfId="1" applyNumberFormat="1" applyFont="1" applyFill="1" applyBorder="1"/>
    <xf numFmtId="10" fontId="3" fillId="4" borderId="12" xfId="1" applyNumberFormat="1" applyFont="1" applyFill="1" applyBorder="1"/>
    <xf numFmtId="2" fontId="0" fillId="2" borderId="0" xfId="1" applyNumberFormat="1" applyFont="1" applyFill="1"/>
    <xf numFmtId="10" fontId="0" fillId="2" borderId="8" xfId="1" applyNumberFormat="1" applyFont="1" applyFill="1" applyBorder="1"/>
    <xf numFmtId="2" fontId="0" fillId="2" borderId="0" xfId="1" applyNumberFormat="1" applyFont="1" applyFill="1" applyBorder="1"/>
    <xf numFmtId="2" fontId="0" fillId="2" borderId="1" xfId="1" applyNumberFormat="1" applyFont="1" applyFill="1" applyBorder="1"/>
    <xf numFmtId="1" fontId="4" fillId="2" borderId="0" xfId="1" applyNumberFormat="1" applyFont="1" applyFill="1"/>
    <xf numFmtId="2" fontId="4" fillId="2" borderId="0" xfId="1" applyNumberFormat="1" applyFont="1" applyFill="1"/>
    <xf numFmtId="2" fontId="4" fillId="2" borderId="0" xfId="1" applyNumberFormat="1" applyFont="1" applyFill="1" applyBorder="1"/>
    <xf numFmtId="2" fontId="0" fillId="2" borderId="1" xfId="1" applyNumberFormat="1" applyFont="1" applyFill="1" applyBorder="1" applyAlignment="1">
      <alignment horizontal="center"/>
    </xf>
    <xf numFmtId="2" fontId="6" fillId="6" borderId="0" xfId="0" applyNumberFormat="1" applyFont="1" applyFill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0" fontId="0" fillId="2" borderId="1" xfId="1" applyNumberFormat="1" applyFont="1" applyFill="1" applyBorder="1" applyProtection="1">
      <protection locked="0"/>
    </xf>
    <xf numFmtId="2" fontId="0" fillId="4" borderId="1" xfId="1" applyNumberFormat="1" applyFont="1" applyFill="1" applyBorder="1" applyAlignment="1">
      <alignment horizontal="center"/>
    </xf>
    <xf numFmtId="0" fontId="7" fillId="2" borderId="0" xfId="0" applyFont="1" applyFill="1"/>
    <xf numFmtId="2" fontId="8" fillId="2" borderId="0" xfId="1" applyNumberFormat="1" applyFont="1" applyFill="1"/>
    <xf numFmtId="2" fontId="8" fillId="2" borderId="0" xfId="1" applyNumberFormat="1" applyFont="1" applyFill="1" applyBorder="1"/>
    <xf numFmtId="2" fontId="8" fillId="2" borderId="0" xfId="0" applyNumberFormat="1" applyFont="1" applyFill="1"/>
    <xf numFmtId="0" fontId="8" fillId="2" borderId="0" xfId="0" applyFont="1" applyFill="1"/>
    <xf numFmtId="2" fontId="8" fillId="2" borderId="0" xfId="1" applyNumberFormat="1" applyFont="1" applyFill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4" fontId="0" fillId="7" borderId="1" xfId="0" applyNumberFormat="1" applyFill="1" applyBorder="1" applyAlignment="1">
      <alignment horizontal="center"/>
    </xf>
    <xf numFmtId="2" fontId="4" fillId="2" borderId="16" xfId="1" applyNumberFormat="1" applyFont="1" applyFill="1" applyBorder="1"/>
    <xf numFmtId="10" fontId="0" fillId="2" borderId="0" xfId="1" applyNumberFormat="1" applyFont="1" applyFill="1" applyBorder="1" applyProtection="1"/>
    <xf numFmtId="10" fontId="0" fillId="2" borderId="8" xfId="1" applyNumberFormat="1" applyFont="1" applyFill="1" applyBorder="1" applyProtection="1"/>
    <xf numFmtId="10" fontId="0" fillId="2" borderId="6" xfId="1" applyNumberFormat="1" applyFont="1" applyFill="1" applyBorder="1" applyAlignment="1">
      <alignment horizontal="center"/>
    </xf>
    <xf numFmtId="10" fontId="0" fillId="2" borderId="7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</cellXfs>
  <cellStyles count="2">
    <cellStyle name="Normal" xfId="0" builtinId="0"/>
    <cellStyle name="Porcentual" xfId="1" builtinId="5"/>
  </cellStyles>
  <dxfs count="2">
    <dxf>
      <font>
        <color rgb="FF009900"/>
      </font>
      <fill>
        <patternFill>
          <bgColor rgb="FFCCFFCC"/>
        </patternFill>
      </fill>
    </dxf>
    <dxf>
      <font>
        <color rgb="FF1D9B20"/>
      </font>
      <fill>
        <patternFill>
          <bgColor rgb="FFDDFCD0"/>
        </patternFill>
      </fill>
    </dxf>
  </dxfs>
  <tableStyles count="0" defaultTableStyle="TableStyleMedium9" defaultPivotStyle="PivotStyleLight16"/>
  <colors>
    <mruColors>
      <color rgb="FFFFE5F1"/>
      <color rgb="FF1D9B20"/>
      <color rgb="FF009900"/>
      <color rgb="FFCCFFCC"/>
      <color rgb="FFDDFCD0"/>
      <color rgb="FFD9EAD2"/>
      <color rgb="FFDFF3DD"/>
      <color rgb="FFF3FAFF"/>
      <color rgb="FFFEF1DE"/>
      <color rgb="FFE5F5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MENORES 30;35 JORNADA COMPLETA</a:t>
            </a:r>
          </a:p>
        </c:rich>
      </c:tx>
    </c:title>
    <c:plotArea>
      <c:layout/>
      <c:lineChart>
        <c:grouping val="standard"/>
        <c:ser>
          <c:idx val="5"/>
          <c:order val="0"/>
          <c:tx>
            <c:strRef>
              <c:f>Cálculo!$R$5</c:f>
              <c:strCache>
                <c:ptCount val="1"/>
                <c:pt idx="0">
                  <c:v>Acum tarifa plana &lt;30;35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Cálculo!$R$6:$R$41</c:f>
              <c:numCache>
                <c:formatCode>0.00</c:formatCode>
                <c:ptCount val="36"/>
                <c:pt idx="0">
                  <c:v>49.669200000000004</c:v>
                </c:pt>
                <c:pt idx="1">
                  <c:v>99.338400000000007</c:v>
                </c:pt>
                <c:pt idx="2">
                  <c:v>149.00760000000002</c:v>
                </c:pt>
                <c:pt idx="3">
                  <c:v>198.67680000000001</c:v>
                </c:pt>
                <c:pt idx="4">
                  <c:v>248.346</c:v>
                </c:pt>
                <c:pt idx="5">
                  <c:v>298.01519999999999</c:v>
                </c:pt>
                <c:pt idx="6">
                  <c:v>347.68439999999998</c:v>
                </c:pt>
                <c:pt idx="7">
                  <c:v>397.35359999999997</c:v>
                </c:pt>
                <c:pt idx="8">
                  <c:v>447.02279999999996</c:v>
                </c:pt>
                <c:pt idx="9">
                  <c:v>496.69199999999995</c:v>
                </c:pt>
                <c:pt idx="10">
                  <c:v>546.36119999999994</c:v>
                </c:pt>
                <c:pt idx="11">
                  <c:v>596.03039999999999</c:v>
                </c:pt>
                <c:pt idx="12">
                  <c:v>718.82370000000003</c:v>
                </c:pt>
                <c:pt idx="13">
                  <c:v>841.61700000000008</c:v>
                </c:pt>
                <c:pt idx="14">
                  <c:v>964.41030000000012</c:v>
                </c:pt>
                <c:pt idx="15">
                  <c:v>1087.2036000000001</c:v>
                </c:pt>
                <c:pt idx="16">
                  <c:v>1209.9969000000001</c:v>
                </c:pt>
                <c:pt idx="17">
                  <c:v>1332.7902000000001</c:v>
                </c:pt>
                <c:pt idx="18">
                  <c:v>1504.3329000000001</c:v>
                </c:pt>
                <c:pt idx="19">
                  <c:v>1675.8756000000001</c:v>
                </c:pt>
                <c:pt idx="20">
                  <c:v>1847.4183</c:v>
                </c:pt>
                <c:pt idx="21">
                  <c:v>2018.961</c:v>
                </c:pt>
                <c:pt idx="22">
                  <c:v>2190.5037000000002</c:v>
                </c:pt>
                <c:pt idx="23">
                  <c:v>2362.0464000000002</c:v>
                </c:pt>
                <c:pt idx="24">
                  <c:v>2533.5891000000001</c:v>
                </c:pt>
                <c:pt idx="25">
                  <c:v>2705.1318000000001</c:v>
                </c:pt>
                <c:pt idx="26">
                  <c:v>2876.6745000000001</c:v>
                </c:pt>
                <c:pt idx="27">
                  <c:v>3048.2172</c:v>
                </c:pt>
                <c:pt idx="28">
                  <c:v>3219.7599</c:v>
                </c:pt>
                <c:pt idx="29">
                  <c:v>3391.3026</c:v>
                </c:pt>
                <c:pt idx="30">
                  <c:v>3635.9694</c:v>
                </c:pt>
                <c:pt idx="31">
                  <c:v>3880.6361999999999</c:v>
                </c:pt>
                <c:pt idx="32">
                  <c:v>4125.3029999999999</c:v>
                </c:pt>
                <c:pt idx="33">
                  <c:v>4369.9697999999999</c:v>
                </c:pt>
                <c:pt idx="34">
                  <c:v>4614.6365999999998</c:v>
                </c:pt>
                <c:pt idx="35">
                  <c:v>4859.3033999999998</c:v>
                </c:pt>
              </c:numCache>
            </c:numRef>
          </c:val>
        </c:ser>
        <c:ser>
          <c:idx val="7"/>
          <c:order val="1"/>
          <c:tx>
            <c:strRef>
              <c:f>Cálculo!$T$5</c:f>
              <c:strCache>
                <c:ptCount val="1"/>
                <c:pt idx="0">
                  <c:v>Acum pluriactividad JC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Cálculo!$T$6:$T$41</c:f>
              <c:numCache>
                <c:formatCode>0.00</c:formatCode>
                <c:ptCount val="36"/>
                <c:pt idx="0">
                  <c:v>122.3334</c:v>
                </c:pt>
                <c:pt idx="1">
                  <c:v>244.66679999999999</c:v>
                </c:pt>
                <c:pt idx="2">
                  <c:v>367.00020000000001</c:v>
                </c:pt>
                <c:pt idx="3">
                  <c:v>489.33359999999999</c:v>
                </c:pt>
                <c:pt idx="4">
                  <c:v>611.66700000000003</c:v>
                </c:pt>
                <c:pt idx="5">
                  <c:v>734.00040000000001</c:v>
                </c:pt>
                <c:pt idx="6">
                  <c:v>856.3338</c:v>
                </c:pt>
                <c:pt idx="7">
                  <c:v>978.66719999999998</c:v>
                </c:pt>
                <c:pt idx="8">
                  <c:v>1101.0006000000001</c:v>
                </c:pt>
                <c:pt idx="9">
                  <c:v>1223.3340000000001</c:v>
                </c:pt>
                <c:pt idx="10">
                  <c:v>1345.6674</c:v>
                </c:pt>
                <c:pt idx="11">
                  <c:v>1468.0008</c:v>
                </c:pt>
                <c:pt idx="12">
                  <c:v>1590.3342</c:v>
                </c:pt>
                <c:pt idx="13">
                  <c:v>1712.6676</c:v>
                </c:pt>
                <c:pt idx="14">
                  <c:v>1835.001</c:v>
                </c:pt>
                <c:pt idx="15">
                  <c:v>1957.3344</c:v>
                </c:pt>
                <c:pt idx="16">
                  <c:v>2079.6678000000002</c:v>
                </c:pt>
                <c:pt idx="17">
                  <c:v>2202.0012000000002</c:v>
                </c:pt>
                <c:pt idx="18">
                  <c:v>2385.5012999999999</c:v>
                </c:pt>
                <c:pt idx="19">
                  <c:v>2569.0014000000001</c:v>
                </c:pt>
                <c:pt idx="20">
                  <c:v>2752.5015000000003</c:v>
                </c:pt>
                <c:pt idx="21">
                  <c:v>2936.0016000000005</c:v>
                </c:pt>
                <c:pt idx="22">
                  <c:v>3119.5017000000007</c:v>
                </c:pt>
                <c:pt idx="23">
                  <c:v>3303.0018000000009</c:v>
                </c:pt>
                <c:pt idx="24">
                  <c:v>3486.5019000000011</c:v>
                </c:pt>
                <c:pt idx="25">
                  <c:v>3670.0020000000013</c:v>
                </c:pt>
                <c:pt idx="26">
                  <c:v>3853.5021000000015</c:v>
                </c:pt>
                <c:pt idx="27">
                  <c:v>4037.0022000000017</c:v>
                </c:pt>
                <c:pt idx="28">
                  <c:v>4220.5023000000019</c:v>
                </c:pt>
                <c:pt idx="29">
                  <c:v>4404.0024000000021</c:v>
                </c:pt>
                <c:pt idx="30">
                  <c:v>4587.5025000000023</c:v>
                </c:pt>
                <c:pt idx="31">
                  <c:v>4771.0026000000025</c:v>
                </c:pt>
                <c:pt idx="32">
                  <c:v>4954.5027000000027</c:v>
                </c:pt>
                <c:pt idx="33">
                  <c:v>5138.0028000000029</c:v>
                </c:pt>
                <c:pt idx="34">
                  <c:v>5321.5029000000031</c:v>
                </c:pt>
                <c:pt idx="35">
                  <c:v>5505.0030000000033</c:v>
                </c:pt>
              </c:numCache>
            </c:numRef>
          </c:val>
        </c:ser>
        <c:dropLines/>
        <c:marker val="1"/>
        <c:axId val="170271872"/>
        <c:axId val="190956672"/>
      </c:lineChart>
      <c:catAx>
        <c:axId val="170271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</c:title>
        <c:numFmt formatCode="0" sourceLinked="1"/>
        <c:majorTickMark val="none"/>
        <c:tickLblPos val="nextTo"/>
        <c:crossAx val="190956672"/>
        <c:crosses val="autoZero"/>
        <c:auto val="1"/>
        <c:lblAlgn val="ctr"/>
        <c:lblOffset val="100"/>
      </c:catAx>
      <c:valAx>
        <c:axId val="1909566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Euros</a:t>
                </a:r>
                <a:r>
                  <a:rPr lang="es-ES" baseline="0"/>
                  <a:t> cuota autónomo</a:t>
                </a:r>
                <a:endParaRPr lang="es-ES"/>
              </a:p>
            </c:rich>
          </c:tx>
        </c:title>
        <c:numFmt formatCode="0.00" sourceLinked="1"/>
        <c:tickLblPos val="nextTo"/>
        <c:crossAx val="1702718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MENORES 30;35 JORNADA PARCIAL</a:t>
            </a:r>
          </a:p>
        </c:rich>
      </c:tx>
    </c:title>
    <c:plotArea>
      <c:layout/>
      <c:lineChart>
        <c:grouping val="standard"/>
        <c:ser>
          <c:idx val="5"/>
          <c:order val="0"/>
          <c:tx>
            <c:strRef>
              <c:f>Cálculo!$R$5</c:f>
              <c:strCache>
                <c:ptCount val="1"/>
                <c:pt idx="0">
                  <c:v>Acum tarifa plana &lt;30;35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Cálculo!$R$6:$R$41</c:f>
              <c:numCache>
                <c:formatCode>0.00</c:formatCode>
                <c:ptCount val="36"/>
                <c:pt idx="0">
                  <c:v>49.669200000000004</c:v>
                </c:pt>
                <c:pt idx="1">
                  <c:v>99.338400000000007</c:v>
                </c:pt>
                <c:pt idx="2">
                  <c:v>149.00760000000002</c:v>
                </c:pt>
                <c:pt idx="3">
                  <c:v>198.67680000000001</c:v>
                </c:pt>
                <c:pt idx="4">
                  <c:v>248.346</c:v>
                </c:pt>
                <c:pt idx="5">
                  <c:v>298.01519999999999</c:v>
                </c:pt>
                <c:pt idx="6">
                  <c:v>347.68439999999998</c:v>
                </c:pt>
                <c:pt idx="7">
                  <c:v>397.35359999999997</c:v>
                </c:pt>
                <c:pt idx="8">
                  <c:v>447.02279999999996</c:v>
                </c:pt>
                <c:pt idx="9">
                  <c:v>496.69199999999995</c:v>
                </c:pt>
                <c:pt idx="10">
                  <c:v>546.36119999999994</c:v>
                </c:pt>
                <c:pt idx="11">
                  <c:v>596.03039999999999</c:v>
                </c:pt>
                <c:pt idx="12">
                  <c:v>718.82370000000003</c:v>
                </c:pt>
                <c:pt idx="13">
                  <c:v>841.61700000000008</c:v>
                </c:pt>
                <c:pt idx="14">
                  <c:v>964.41030000000012</c:v>
                </c:pt>
                <c:pt idx="15">
                  <c:v>1087.2036000000001</c:v>
                </c:pt>
                <c:pt idx="16">
                  <c:v>1209.9969000000001</c:v>
                </c:pt>
                <c:pt idx="17">
                  <c:v>1332.7902000000001</c:v>
                </c:pt>
                <c:pt idx="18">
                  <c:v>1504.3329000000001</c:v>
                </c:pt>
                <c:pt idx="19">
                  <c:v>1675.8756000000001</c:v>
                </c:pt>
                <c:pt idx="20">
                  <c:v>1847.4183</c:v>
                </c:pt>
                <c:pt idx="21">
                  <c:v>2018.961</c:v>
                </c:pt>
                <c:pt idx="22">
                  <c:v>2190.5037000000002</c:v>
                </c:pt>
                <c:pt idx="23">
                  <c:v>2362.0464000000002</c:v>
                </c:pt>
                <c:pt idx="24">
                  <c:v>2533.5891000000001</c:v>
                </c:pt>
                <c:pt idx="25">
                  <c:v>2705.1318000000001</c:v>
                </c:pt>
                <c:pt idx="26">
                  <c:v>2876.6745000000001</c:v>
                </c:pt>
                <c:pt idx="27">
                  <c:v>3048.2172</c:v>
                </c:pt>
                <c:pt idx="28">
                  <c:v>3219.7599</c:v>
                </c:pt>
                <c:pt idx="29">
                  <c:v>3391.3026</c:v>
                </c:pt>
                <c:pt idx="30">
                  <c:v>3635.9694</c:v>
                </c:pt>
                <c:pt idx="31">
                  <c:v>3880.6361999999999</c:v>
                </c:pt>
                <c:pt idx="32">
                  <c:v>4125.3029999999999</c:v>
                </c:pt>
                <c:pt idx="33">
                  <c:v>4369.9697999999999</c:v>
                </c:pt>
                <c:pt idx="34">
                  <c:v>4614.6365999999998</c:v>
                </c:pt>
                <c:pt idx="35">
                  <c:v>4859.3033999999998</c:v>
                </c:pt>
              </c:numCache>
            </c:numRef>
          </c:val>
        </c:ser>
        <c:ser>
          <c:idx val="8"/>
          <c:order val="1"/>
          <c:tx>
            <c:strRef>
              <c:f>Cálculo!$U$5</c:f>
              <c:strCache>
                <c:ptCount val="1"/>
                <c:pt idx="0">
                  <c:v>Acum pluriactividad JP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Cálculo!$U$6:$U$41</c:f>
              <c:numCache>
                <c:formatCode>0.00</c:formatCode>
                <c:ptCount val="36"/>
                <c:pt idx="0">
                  <c:v>183.50009999999997</c:v>
                </c:pt>
                <c:pt idx="1">
                  <c:v>367.00019999999995</c:v>
                </c:pt>
                <c:pt idx="2">
                  <c:v>550.50029999999992</c:v>
                </c:pt>
                <c:pt idx="3">
                  <c:v>734.0003999999999</c:v>
                </c:pt>
                <c:pt idx="4">
                  <c:v>917.50049999999987</c:v>
                </c:pt>
                <c:pt idx="5">
                  <c:v>1101.0005999999998</c:v>
                </c:pt>
                <c:pt idx="6">
                  <c:v>1284.5006999999998</c:v>
                </c:pt>
                <c:pt idx="7">
                  <c:v>1468.0007999999998</c:v>
                </c:pt>
                <c:pt idx="8">
                  <c:v>1651.5008999999998</c:v>
                </c:pt>
                <c:pt idx="9">
                  <c:v>1835.0009999999997</c:v>
                </c:pt>
                <c:pt idx="10">
                  <c:v>2018.5010999999997</c:v>
                </c:pt>
                <c:pt idx="11">
                  <c:v>2202.0011999999997</c:v>
                </c:pt>
                <c:pt idx="12">
                  <c:v>2385.5012999999999</c:v>
                </c:pt>
                <c:pt idx="13">
                  <c:v>2569.0014000000001</c:v>
                </c:pt>
                <c:pt idx="14">
                  <c:v>2752.5015000000003</c:v>
                </c:pt>
                <c:pt idx="15">
                  <c:v>2936.0016000000005</c:v>
                </c:pt>
                <c:pt idx="16">
                  <c:v>3119.5017000000007</c:v>
                </c:pt>
                <c:pt idx="17">
                  <c:v>3303.0018000000009</c:v>
                </c:pt>
                <c:pt idx="18">
                  <c:v>3510.9685800000011</c:v>
                </c:pt>
                <c:pt idx="19">
                  <c:v>3718.9353600000013</c:v>
                </c:pt>
                <c:pt idx="20">
                  <c:v>3926.9021400000015</c:v>
                </c:pt>
                <c:pt idx="21">
                  <c:v>4134.8689200000017</c:v>
                </c:pt>
                <c:pt idx="22">
                  <c:v>4342.8357000000015</c:v>
                </c:pt>
                <c:pt idx="23">
                  <c:v>4550.8024800000012</c:v>
                </c:pt>
                <c:pt idx="24">
                  <c:v>4758.7692600000009</c:v>
                </c:pt>
                <c:pt idx="25">
                  <c:v>4966.7360400000007</c:v>
                </c:pt>
                <c:pt idx="26">
                  <c:v>5174.7028200000004</c:v>
                </c:pt>
                <c:pt idx="27">
                  <c:v>5382.6696000000002</c:v>
                </c:pt>
                <c:pt idx="28">
                  <c:v>5590.6363799999999</c:v>
                </c:pt>
                <c:pt idx="29">
                  <c:v>5798.6031599999997</c:v>
                </c:pt>
                <c:pt idx="30">
                  <c:v>6006.5699399999994</c:v>
                </c:pt>
                <c:pt idx="31">
                  <c:v>6214.5367199999991</c:v>
                </c:pt>
                <c:pt idx="32">
                  <c:v>6422.5034999999989</c:v>
                </c:pt>
                <c:pt idx="33">
                  <c:v>6630.4702799999986</c:v>
                </c:pt>
                <c:pt idx="34">
                  <c:v>6838.4370599999984</c:v>
                </c:pt>
                <c:pt idx="35">
                  <c:v>7046.4038399999981</c:v>
                </c:pt>
              </c:numCache>
            </c:numRef>
          </c:val>
        </c:ser>
        <c:dropLines/>
        <c:marker val="1"/>
        <c:axId val="95360128"/>
        <c:axId val="95362048"/>
      </c:lineChart>
      <c:catAx>
        <c:axId val="95360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</c:title>
        <c:numFmt formatCode="0" sourceLinked="1"/>
        <c:majorTickMark val="none"/>
        <c:tickLblPos val="nextTo"/>
        <c:crossAx val="95362048"/>
        <c:crosses val="autoZero"/>
        <c:auto val="1"/>
        <c:lblAlgn val="ctr"/>
        <c:lblOffset val="100"/>
      </c:catAx>
      <c:valAx>
        <c:axId val="953620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Euros cuota autónomo</a:t>
                </a:r>
              </a:p>
            </c:rich>
          </c:tx>
        </c:title>
        <c:numFmt formatCode="0.00" sourceLinked="1"/>
        <c:tickLblPos val="nextTo"/>
        <c:crossAx val="953601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MAYORES</a:t>
            </a:r>
            <a:r>
              <a:rPr lang="es-ES" baseline="0"/>
              <a:t> 30;35 JORNADA COMPLETA</a:t>
            </a:r>
            <a:endParaRPr lang="es-ES"/>
          </a:p>
        </c:rich>
      </c:tx>
    </c:title>
    <c:plotArea>
      <c:layout/>
      <c:lineChart>
        <c:grouping val="standard"/>
        <c:ser>
          <c:idx val="6"/>
          <c:order val="0"/>
          <c:tx>
            <c:strRef>
              <c:f>Cálculo!$S$5</c:f>
              <c:strCache>
                <c:ptCount val="1"/>
                <c:pt idx="0">
                  <c:v>Acum tarifa plana &gt;30;35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Cálculo!$S$6:$S$41</c:f>
              <c:numCache>
                <c:formatCode>0.00</c:formatCode>
                <c:ptCount val="36"/>
                <c:pt idx="0">
                  <c:v>49.669200000000004</c:v>
                </c:pt>
                <c:pt idx="1">
                  <c:v>99.338400000000007</c:v>
                </c:pt>
                <c:pt idx="2">
                  <c:v>149.00760000000002</c:v>
                </c:pt>
                <c:pt idx="3">
                  <c:v>198.67680000000001</c:v>
                </c:pt>
                <c:pt idx="4">
                  <c:v>248.346</c:v>
                </c:pt>
                <c:pt idx="5">
                  <c:v>298.01519999999999</c:v>
                </c:pt>
                <c:pt idx="6">
                  <c:v>347.68439999999998</c:v>
                </c:pt>
                <c:pt idx="7">
                  <c:v>397.35359999999997</c:v>
                </c:pt>
                <c:pt idx="8">
                  <c:v>447.02279999999996</c:v>
                </c:pt>
                <c:pt idx="9">
                  <c:v>496.69199999999995</c:v>
                </c:pt>
                <c:pt idx="10">
                  <c:v>546.36119999999994</c:v>
                </c:pt>
                <c:pt idx="11">
                  <c:v>596.03039999999999</c:v>
                </c:pt>
                <c:pt idx="12">
                  <c:v>718.82370000000003</c:v>
                </c:pt>
                <c:pt idx="13">
                  <c:v>841.61700000000008</c:v>
                </c:pt>
                <c:pt idx="14">
                  <c:v>964.41030000000012</c:v>
                </c:pt>
                <c:pt idx="15">
                  <c:v>1087.2036000000001</c:v>
                </c:pt>
                <c:pt idx="16">
                  <c:v>1209.9969000000001</c:v>
                </c:pt>
                <c:pt idx="17">
                  <c:v>1332.7902000000001</c:v>
                </c:pt>
                <c:pt idx="18">
                  <c:v>1504.3329000000001</c:v>
                </c:pt>
                <c:pt idx="19">
                  <c:v>1675.8756000000001</c:v>
                </c:pt>
                <c:pt idx="20">
                  <c:v>1847.4183</c:v>
                </c:pt>
                <c:pt idx="21">
                  <c:v>2018.961</c:v>
                </c:pt>
                <c:pt idx="22">
                  <c:v>2190.5037000000002</c:v>
                </c:pt>
                <c:pt idx="23">
                  <c:v>2362.0464000000002</c:v>
                </c:pt>
                <c:pt idx="24">
                  <c:v>2606.7132000000001</c:v>
                </c:pt>
                <c:pt idx="25">
                  <c:v>2851.38</c:v>
                </c:pt>
                <c:pt idx="26">
                  <c:v>3096.0468000000001</c:v>
                </c:pt>
                <c:pt idx="27">
                  <c:v>3340.7136</c:v>
                </c:pt>
                <c:pt idx="28">
                  <c:v>3585.3804</c:v>
                </c:pt>
                <c:pt idx="29">
                  <c:v>3830.0472</c:v>
                </c:pt>
                <c:pt idx="30">
                  <c:v>4074.7139999999999</c:v>
                </c:pt>
                <c:pt idx="31">
                  <c:v>4319.3807999999999</c:v>
                </c:pt>
                <c:pt idx="32">
                  <c:v>4564.0475999999999</c:v>
                </c:pt>
                <c:pt idx="33">
                  <c:v>4808.7143999999998</c:v>
                </c:pt>
                <c:pt idx="34">
                  <c:v>5053.3811999999998</c:v>
                </c:pt>
                <c:pt idx="35">
                  <c:v>5298.0479999999998</c:v>
                </c:pt>
              </c:numCache>
            </c:numRef>
          </c:val>
        </c:ser>
        <c:ser>
          <c:idx val="7"/>
          <c:order val="1"/>
          <c:tx>
            <c:strRef>
              <c:f>Cálculo!$T$5</c:f>
              <c:strCache>
                <c:ptCount val="1"/>
                <c:pt idx="0">
                  <c:v>Acum pluriactividad JC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Cálculo!$T$6:$T$41</c:f>
              <c:numCache>
                <c:formatCode>0.00</c:formatCode>
                <c:ptCount val="36"/>
                <c:pt idx="0">
                  <c:v>122.3334</c:v>
                </c:pt>
                <c:pt idx="1">
                  <c:v>244.66679999999999</c:v>
                </c:pt>
                <c:pt idx="2">
                  <c:v>367.00020000000001</c:v>
                </c:pt>
                <c:pt idx="3">
                  <c:v>489.33359999999999</c:v>
                </c:pt>
                <c:pt idx="4">
                  <c:v>611.66700000000003</c:v>
                </c:pt>
                <c:pt idx="5">
                  <c:v>734.00040000000001</c:v>
                </c:pt>
                <c:pt idx="6">
                  <c:v>856.3338</c:v>
                </c:pt>
                <c:pt idx="7">
                  <c:v>978.66719999999998</c:v>
                </c:pt>
                <c:pt idx="8">
                  <c:v>1101.0006000000001</c:v>
                </c:pt>
                <c:pt idx="9">
                  <c:v>1223.3340000000001</c:v>
                </c:pt>
                <c:pt idx="10">
                  <c:v>1345.6674</c:v>
                </c:pt>
                <c:pt idx="11">
                  <c:v>1468.0008</c:v>
                </c:pt>
                <c:pt idx="12">
                  <c:v>1590.3342</c:v>
                </c:pt>
                <c:pt idx="13">
                  <c:v>1712.6676</c:v>
                </c:pt>
                <c:pt idx="14">
                  <c:v>1835.001</c:v>
                </c:pt>
                <c:pt idx="15">
                  <c:v>1957.3344</c:v>
                </c:pt>
                <c:pt idx="16">
                  <c:v>2079.6678000000002</c:v>
                </c:pt>
                <c:pt idx="17">
                  <c:v>2202.0012000000002</c:v>
                </c:pt>
                <c:pt idx="18">
                  <c:v>2385.5012999999999</c:v>
                </c:pt>
                <c:pt idx="19">
                  <c:v>2569.0014000000001</c:v>
                </c:pt>
                <c:pt idx="20">
                  <c:v>2752.5015000000003</c:v>
                </c:pt>
                <c:pt idx="21">
                  <c:v>2936.0016000000005</c:v>
                </c:pt>
                <c:pt idx="22">
                  <c:v>3119.5017000000007</c:v>
                </c:pt>
                <c:pt idx="23">
                  <c:v>3303.0018000000009</c:v>
                </c:pt>
                <c:pt idx="24">
                  <c:v>3486.5019000000011</c:v>
                </c:pt>
                <c:pt idx="25">
                  <c:v>3670.0020000000013</c:v>
                </c:pt>
                <c:pt idx="26">
                  <c:v>3853.5021000000015</c:v>
                </c:pt>
                <c:pt idx="27">
                  <c:v>4037.0022000000017</c:v>
                </c:pt>
                <c:pt idx="28">
                  <c:v>4220.5023000000019</c:v>
                </c:pt>
                <c:pt idx="29">
                  <c:v>4404.0024000000021</c:v>
                </c:pt>
                <c:pt idx="30">
                  <c:v>4587.5025000000023</c:v>
                </c:pt>
                <c:pt idx="31">
                  <c:v>4771.0026000000025</c:v>
                </c:pt>
                <c:pt idx="32">
                  <c:v>4954.5027000000027</c:v>
                </c:pt>
                <c:pt idx="33">
                  <c:v>5138.0028000000029</c:v>
                </c:pt>
                <c:pt idx="34">
                  <c:v>5321.5029000000031</c:v>
                </c:pt>
                <c:pt idx="35">
                  <c:v>5505.0030000000033</c:v>
                </c:pt>
              </c:numCache>
            </c:numRef>
          </c:val>
        </c:ser>
        <c:dropLines/>
        <c:marker val="1"/>
        <c:axId val="95654656"/>
        <c:axId val="95656576"/>
      </c:lineChart>
      <c:catAx>
        <c:axId val="95654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</c:title>
        <c:numFmt formatCode="0" sourceLinked="1"/>
        <c:majorTickMark val="none"/>
        <c:tickLblPos val="nextTo"/>
        <c:crossAx val="95656576"/>
        <c:crosses val="autoZero"/>
        <c:auto val="1"/>
        <c:lblAlgn val="ctr"/>
        <c:lblOffset val="100"/>
      </c:catAx>
      <c:valAx>
        <c:axId val="956565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Euros cuota</a:t>
                </a:r>
                <a:r>
                  <a:rPr lang="es-ES" baseline="0"/>
                  <a:t> autónomo</a:t>
                </a:r>
                <a:endParaRPr lang="es-ES"/>
              </a:p>
            </c:rich>
          </c:tx>
        </c:title>
        <c:numFmt formatCode="0.00" sourceLinked="1"/>
        <c:tickLblPos val="nextTo"/>
        <c:crossAx val="956546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MAYORES 30;35 JORNADA PARCIAL</a:t>
            </a:r>
            <a:endParaRPr lang="es-ES"/>
          </a:p>
        </c:rich>
      </c:tx>
    </c:title>
    <c:plotArea>
      <c:layout/>
      <c:lineChart>
        <c:grouping val="standard"/>
        <c:ser>
          <c:idx val="6"/>
          <c:order val="0"/>
          <c:tx>
            <c:strRef>
              <c:f>Cálculo!$S$5</c:f>
              <c:strCache>
                <c:ptCount val="1"/>
                <c:pt idx="0">
                  <c:v>Acum tarifa plana &gt;30;35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Cálculo!$S$6:$S$41</c:f>
              <c:numCache>
                <c:formatCode>0.00</c:formatCode>
                <c:ptCount val="36"/>
                <c:pt idx="0">
                  <c:v>49.669200000000004</c:v>
                </c:pt>
                <c:pt idx="1">
                  <c:v>99.338400000000007</c:v>
                </c:pt>
                <c:pt idx="2">
                  <c:v>149.00760000000002</c:v>
                </c:pt>
                <c:pt idx="3">
                  <c:v>198.67680000000001</c:v>
                </c:pt>
                <c:pt idx="4">
                  <c:v>248.346</c:v>
                </c:pt>
                <c:pt idx="5">
                  <c:v>298.01519999999999</c:v>
                </c:pt>
                <c:pt idx="6">
                  <c:v>347.68439999999998</c:v>
                </c:pt>
                <c:pt idx="7">
                  <c:v>397.35359999999997</c:v>
                </c:pt>
                <c:pt idx="8">
                  <c:v>447.02279999999996</c:v>
                </c:pt>
                <c:pt idx="9">
                  <c:v>496.69199999999995</c:v>
                </c:pt>
                <c:pt idx="10">
                  <c:v>546.36119999999994</c:v>
                </c:pt>
                <c:pt idx="11">
                  <c:v>596.03039999999999</c:v>
                </c:pt>
                <c:pt idx="12">
                  <c:v>718.82370000000003</c:v>
                </c:pt>
                <c:pt idx="13">
                  <c:v>841.61700000000008</c:v>
                </c:pt>
                <c:pt idx="14">
                  <c:v>964.41030000000012</c:v>
                </c:pt>
                <c:pt idx="15">
                  <c:v>1087.2036000000001</c:v>
                </c:pt>
                <c:pt idx="16">
                  <c:v>1209.9969000000001</c:v>
                </c:pt>
                <c:pt idx="17">
                  <c:v>1332.7902000000001</c:v>
                </c:pt>
                <c:pt idx="18">
                  <c:v>1504.3329000000001</c:v>
                </c:pt>
                <c:pt idx="19">
                  <c:v>1675.8756000000001</c:v>
                </c:pt>
                <c:pt idx="20">
                  <c:v>1847.4183</c:v>
                </c:pt>
                <c:pt idx="21">
                  <c:v>2018.961</c:v>
                </c:pt>
                <c:pt idx="22">
                  <c:v>2190.5037000000002</c:v>
                </c:pt>
                <c:pt idx="23">
                  <c:v>2362.0464000000002</c:v>
                </c:pt>
                <c:pt idx="24">
                  <c:v>2606.7132000000001</c:v>
                </c:pt>
                <c:pt idx="25">
                  <c:v>2851.38</c:v>
                </c:pt>
                <c:pt idx="26">
                  <c:v>3096.0468000000001</c:v>
                </c:pt>
                <c:pt idx="27">
                  <c:v>3340.7136</c:v>
                </c:pt>
                <c:pt idx="28">
                  <c:v>3585.3804</c:v>
                </c:pt>
                <c:pt idx="29">
                  <c:v>3830.0472</c:v>
                </c:pt>
                <c:pt idx="30">
                  <c:v>4074.7139999999999</c:v>
                </c:pt>
                <c:pt idx="31">
                  <c:v>4319.3807999999999</c:v>
                </c:pt>
                <c:pt idx="32">
                  <c:v>4564.0475999999999</c:v>
                </c:pt>
                <c:pt idx="33">
                  <c:v>4808.7143999999998</c:v>
                </c:pt>
                <c:pt idx="34">
                  <c:v>5053.3811999999998</c:v>
                </c:pt>
                <c:pt idx="35">
                  <c:v>5298.0479999999998</c:v>
                </c:pt>
              </c:numCache>
            </c:numRef>
          </c:val>
        </c:ser>
        <c:ser>
          <c:idx val="8"/>
          <c:order val="1"/>
          <c:tx>
            <c:strRef>
              <c:f>Cálculo!$U$5</c:f>
              <c:strCache>
                <c:ptCount val="1"/>
                <c:pt idx="0">
                  <c:v>Acum pluriactividad JP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Cálculo!$U$6:$U$41</c:f>
              <c:numCache>
                <c:formatCode>0.00</c:formatCode>
                <c:ptCount val="36"/>
                <c:pt idx="0">
                  <c:v>183.50009999999997</c:v>
                </c:pt>
                <c:pt idx="1">
                  <c:v>367.00019999999995</c:v>
                </c:pt>
                <c:pt idx="2">
                  <c:v>550.50029999999992</c:v>
                </c:pt>
                <c:pt idx="3">
                  <c:v>734.0003999999999</c:v>
                </c:pt>
                <c:pt idx="4">
                  <c:v>917.50049999999987</c:v>
                </c:pt>
                <c:pt idx="5">
                  <c:v>1101.0005999999998</c:v>
                </c:pt>
                <c:pt idx="6">
                  <c:v>1284.5006999999998</c:v>
                </c:pt>
                <c:pt idx="7">
                  <c:v>1468.0007999999998</c:v>
                </c:pt>
                <c:pt idx="8">
                  <c:v>1651.5008999999998</c:v>
                </c:pt>
                <c:pt idx="9">
                  <c:v>1835.0009999999997</c:v>
                </c:pt>
                <c:pt idx="10">
                  <c:v>2018.5010999999997</c:v>
                </c:pt>
                <c:pt idx="11">
                  <c:v>2202.0011999999997</c:v>
                </c:pt>
                <c:pt idx="12">
                  <c:v>2385.5012999999999</c:v>
                </c:pt>
                <c:pt idx="13">
                  <c:v>2569.0014000000001</c:v>
                </c:pt>
                <c:pt idx="14">
                  <c:v>2752.5015000000003</c:v>
                </c:pt>
                <c:pt idx="15">
                  <c:v>2936.0016000000005</c:v>
                </c:pt>
                <c:pt idx="16">
                  <c:v>3119.5017000000007</c:v>
                </c:pt>
                <c:pt idx="17">
                  <c:v>3303.0018000000009</c:v>
                </c:pt>
                <c:pt idx="18">
                  <c:v>3510.9685800000011</c:v>
                </c:pt>
                <c:pt idx="19">
                  <c:v>3718.9353600000013</c:v>
                </c:pt>
                <c:pt idx="20">
                  <c:v>3926.9021400000015</c:v>
                </c:pt>
                <c:pt idx="21">
                  <c:v>4134.8689200000017</c:v>
                </c:pt>
                <c:pt idx="22">
                  <c:v>4342.8357000000015</c:v>
                </c:pt>
                <c:pt idx="23">
                  <c:v>4550.8024800000012</c:v>
                </c:pt>
                <c:pt idx="24">
                  <c:v>4758.7692600000009</c:v>
                </c:pt>
                <c:pt idx="25">
                  <c:v>4966.7360400000007</c:v>
                </c:pt>
                <c:pt idx="26">
                  <c:v>5174.7028200000004</c:v>
                </c:pt>
                <c:pt idx="27">
                  <c:v>5382.6696000000002</c:v>
                </c:pt>
                <c:pt idx="28">
                  <c:v>5590.6363799999999</c:v>
                </c:pt>
                <c:pt idx="29">
                  <c:v>5798.6031599999997</c:v>
                </c:pt>
                <c:pt idx="30">
                  <c:v>6006.5699399999994</c:v>
                </c:pt>
                <c:pt idx="31">
                  <c:v>6214.5367199999991</c:v>
                </c:pt>
                <c:pt idx="32">
                  <c:v>6422.5034999999989</c:v>
                </c:pt>
                <c:pt idx="33">
                  <c:v>6630.4702799999986</c:v>
                </c:pt>
                <c:pt idx="34">
                  <c:v>6838.4370599999984</c:v>
                </c:pt>
                <c:pt idx="35">
                  <c:v>7046.4038399999981</c:v>
                </c:pt>
              </c:numCache>
            </c:numRef>
          </c:val>
        </c:ser>
        <c:dropLines/>
        <c:marker val="1"/>
        <c:axId val="142041472"/>
        <c:axId val="142043392"/>
      </c:lineChart>
      <c:catAx>
        <c:axId val="142041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</c:title>
        <c:numFmt formatCode="0" sourceLinked="1"/>
        <c:majorTickMark val="none"/>
        <c:tickLblPos val="nextTo"/>
        <c:crossAx val="142043392"/>
        <c:crosses val="autoZero"/>
        <c:auto val="1"/>
        <c:lblAlgn val="ctr"/>
        <c:lblOffset val="100"/>
      </c:catAx>
      <c:valAx>
        <c:axId val="1420433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Euros cuota autónomo</a:t>
                </a:r>
              </a:p>
            </c:rich>
          </c:tx>
        </c:title>
        <c:numFmt formatCode="0.00" sourceLinked="1"/>
        <c:tickLblPos val="nextTo"/>
        <c:crossAx val="1420414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342898</xdr:colOff>
      <xdr:row>0</xdr:row>
      <xdr:rowOff>114301</xdr:rowOff>
    </xdr:from>
    <xdr:to>
      <xdr:col>17</xdr:col>
      <xdr:colOff>209549</xdr:colOff>
      <xdr:row>24</xdr:row>
      <xdr:rowOff>76201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0</xdr:row>
      <xdr:rowOff>133349</xdr:rowOff>
    </xdr:from>
    <xdr:to>
      <xdr:col>15</xdr:col>
      <xdr:colOff>523875</xdr:colOff>
      <xdr:row>24</xdr:row>
      <xdr:rowOff>104774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85724</xdr:rowOff>
    </xdr:from>
    <xdr:to>
      <xdr:col>15</xdr:col>
      <xdr:colOff>85725</xdr:colOff>
      <xdr:row>24</xdr:row>
      <xdr:rowOff>19049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104774</xdr:rowOff>
    </xdr:from>
    <xdr:to>
      <xdr:col>14</xdr:col>
      <xdr:colOff>323850</xdr:colOff>
      <xdr:row>23</xdr:row>
      <xdr:rowOff>76199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48"/>
  <sheetViews>
    <sheetView tabSelected="1" zoomScale="106" zoomScaleNormal="106" workbookViewId="0">
      <selection activeCell="C5" sqref="C5"/>
    </sheetView>
  </sheetViews>
  <sheetFormatPr baseColWidth="10" defaultColWidth="11.42578125" defaultRowHeight="15"/>
  <cols>
    <col min="1" max="1" width="1.85546875" style="1" customWidth="1"/>
    <col min="2" max="2" width="28.7109375" style="1" bestFit="1" customWidth="1"/>
    <col min="3" max="3" width="22.42578125" style="4" bestFit="1" customWidth="1"/>
    <col min="4" max="4" width="39.140625" style="2" customWidth="1"/>
    <col min="5" max="8" width="7.140625" style="2" bestFit="1" customWidth="1"/>
    <col min="9" max="9" width="1.5703125" style="2" customWidth="1"/>
    <col min="10" max="10" width="33.28515625" style="11" bestFit="1" customWidth="1"/>
    <col min="11" max="11" width="6.85546875" style="11" bestFit="1" customWidth="1"/>
    <col min="12" max="12" width="10.140625" style="11" bestFit="1" customWidth="1"/>
    <col min="13" max="13" width="10.140625" style="15" customWidth="1"/>
    <col min="14" max="14" width="18.7109375" style="16" customWidth="1"/>
    <col min="15" max="15" width="17.7109375" style="16" customWidth="1"/>
    <col min="16" max="17" width="15.42578125" style="16" customWidth="1"/>
    <col min="18" max="18" width="23.140625" style="33" customWidth="1"/>
    <col min="19" max="19" width="23.140625" style="16" customWidth="1"/>
    <col min="20" max="21" width="21" style="16" customWidth="1"/>
    <col min="22" max="26" width="10.140625" style="24" customWidth="1"/>
    <col min="27" max="27" width="11" style="26"/>
    <col min="28" max="28" width="11" style="27"/>
    <col min="29" max="29" width="11.42578125" style="23" customWidth="1"/>
    <col min="30" max="30" width="79.7109375" style="23" customWidth="1"/>
    <col min="31" max="16384" width="11.42578125" style="23"/>
  </cols>
  <sheetData>
    <row r="2" spans="2:30" ht="15" customHeight="1">
      <c r="B2" s="41" t="s">
        <v>35</v>
      </c>
      <c r="C2" s="42"/>
      <c r="D2" s="42"/>
      <c r="E2" s="42"/>
      <c r="F2" s="42"/>
      <c r="G2" s="43"/>
    </row>
    <row r="3" spans="2:30">
      <c r="B3" s="44"/>
      <c r="C3" s="45"/>
      <c r="D3" s="45"/>
      <c r="E3" s="45"/>
      <c r="F3" s="45"/>
      <c r="G3" s="46"/>
    </row>
    <row r="5" spans="2:30">
      <c r="B5" s="1" t="s">
        <v>12</v>
      </c>
      <c r="C5" s="19">
        <f>919.8</f>
        <v>919.8</v>
      </c>
      <c r="M5" s="15" t="s">
        <v>4</v>
      </c>
      <c r="N5" s="16" t="s">
        <v>20</v>
      </c>
      <c r="O5" s="16" t="s">
        <v>21</v>
      </c>
      <c r="P5" s="16" t="s">
        <v>23</v>
      </c>
      <c r="Q5" s="16" t="s">
        <v>22</v>
      </c>
      <c r="R5" s="33" t="s">
        <v>24</v>
      </c>
      <c r="S5" s="16" t="s">
        <v>25</v>
      </c>
      <c r="T5" s="16" t="s">
        <v>26</v>
      </c>
      <c r="U5" s="16" t="s">
        <v>27</v>
      </c>
    </row>
    <row r="6" spans="2:30" ht="15.75" thickBot="1">
      <c r="M6" s="15">
        <v>1</v>
      </c>
      <c r="N6" s="16">
        <f>+K8</f>
        <v>49.669200000000004</v>
      </c>
      <c r="O6" s="16">
        <f>+K8</f>
        <v>49.669200000000004</v>
      </c>
      <c r="P6" s="16">
        <f>+K21</f>
        <v>122.3334</v>
      </c>
      <c r="Q6" s="16">
        <f>+L21</f>
        <v>183.50009999999997</v>
      </c>
      <c r="R6" s="33">
        <f>+N6</f>
        <v>49.669200000000004</v>
      </c>
      <c r="S6" s="16">
        <f>+O6</f>
        <v>49.669200000000004</v>
      </c>
      <c r="T6" s="16">
        <f>+P6</f>
        <v>122.3334</v>
      </c>
      <c r="U6" s="16">
        <f>+Q6</f>
        <v>183.50009999999997</v>
      </c>
    </row>
    <row r="7" spans="2:30" ht="15.75" thickBot="1">
      <c r="B7" s="47" t="s">
        <v>34</v>
      </c>
      <c r="C7" s="48"/>
      <c r="D7" s="48"/>
      <c r="E7" s="48"/>
      <c r="F7" s="48"/>
      <c r="G7" s="49"/>
      <c r="H7" s="11"/>
      <c r="J7" s="2"/>
      <c r="K7" s="22" t="s">
        <v>3</v>
      </c>
      <c r="M7" s="15">
        <v>2</v>
      </c>
      <c r="N7" s="16">
        <f>+K8</f>
        <v>49.669200000000004</v>
      </c>
      <c r="O7" s="16">
        <f>+K8</f>
        <v>49.669200000000004</v>
      </c>
      <c r="P7" s="16">
        <f>+K21</f>
        <v>122.3334</v>
      </c>
      <c r="Q7" s="16">
        <f>+L21</f>
        <v>183.50009999999997</v>
      </c>
      <c r="R7" s="33">
        <f>+R6+N7</f>
        <v>99.338400000000007</v>
      </c>
      <c r="S7" s="16">
        <f>+S6+O7</f>
        <v>99.338400000000007</v>
      </c>
      <c r="T7" s="16">
        <f>+T6+P7</f>
        <v>244.66679999999999</v>
      </c>
      <c r="U7" s="16">
        <f>+U6+Q7</f>
        <v>367.00019999999995</v>
      </c>
    </row>
    <row r="8" spans="2:30">
      <c r="B8" s="3" t="s">
        <v>0</v>
      </c>
      <c r="C8" s="20" t="s">
        <v>6</v>
      </c>
      <c r="D8" s="5">
        <v>0.26500000000000001</v>
      </c>
      <c r="E8" s="6">
        <f>+D8*0.2</f>
        <v>5.3000000000000005E-2</v>
      </c>
      <c r="F8" s="6">
        <f>+D8*0.5</f>
        <v>0.13250000000000001</v>
      </c>
      <c r="G8" s="12">
        <f>+D8*0.7</f>
        <v>0.1855</v>
      </c>
      <c r="H8" s="6"/>
      <c r="J8" s="5" t="s">
        <v>36</v>
      </c>
      <c r="K8" s="14">
        <f>+E15</f>
        <v>49.669200000000004</v>
      </c>
      <c r="L8" s="15"/>
      <c r="M8" s="15">
        <v>3</v>
      </c>
      <c r="N8" s="16">
        <f>+K8</f>
        <v>49.669200000000004</v>
      </c>
      <c r="O8" s="17">
        <f>+K8</f>
        <v>49.669200000000004</v>
      </c>
      <c r="P8" s="17">
        <f>+K21</f>
        <v>122.3334</v>
      </c>
      <c r="Q8" s="17">
        <f>+L21</f>
        <v>183.50009999999997</v>
      </c>
      <c r="R8" s="33">
        <f t="shared" ref="R8:R41" si="0">+R7+N8</f>
        <v>149.00760000000002</v>
      </c>
      <c r="S8" s="16">
        <f t="shared" ref="S8:S41" si="1">+S7+O8</f>
        <v>149.00760000000002</v>
      </c>
      <c r="T8" s="16">
        <f t="shared" ref="T8:T41" si="2">+T7+P8</f>
        <v>367.00020000000001</v>
      </c>
      <c r="U8" s="16">
        <f t="shared" ref="U8:U41" si="3">+U7+Q8</f>
        <v>550.50029999999992</v>
      </c>
      <c r="V8" s="25"/>
      <c r="W8" s="25"/>
      <c r="X8" s="25"/>
      <c r="Y8" s="25"/>
      <c r="Z8" s="25"/>
      <c r="AC8" s="23" t="s">
        <v>6</v>
      </c>
      <c r="AD8" s="23" t="s">
        <v>6</v>
      </c>
    </row>
    <row r="9" spans="2:30">
      <c r="B9" s="3" t="s">
        <v>1</v>
      </c>
      <c r="C9" s="20" t="s">
        <v>7</v>
      </c>
      <c r="D9" s="5">
        <f>IF(C9="SI",0.033,0)</f>
        <v>0</v>
      </c>
      <c r="E9" s="6">
        <f>+D9*0.2</f>
        <v>0</v>
      </c>
      <c r="F9" s="6">
        <f>+D9*0.5</f>
        <v>0</v>
      </c>
      <c r="G9" s="12">
        <f>+D9*0.7</f>
        <v>0</v>
      </c>
      <c r="H9" s="6"/>
      <c r="J9" s="5" t="s">
        <v>15</v>
      </c>
      <c r="K9" s="14">
        <f>+F15</f>
        <v>122.7933</v>
      </c>
      <c r="L9" s="15"/>
      <c r="M9" s="15">
        <v>4</v>
      </c>
      <c r="N9" s="16">
        <f>+K8</f>
        <v>49.669200000000004</v>
      </c>
      <c r="O9" s="17">
        <f>+K8</f>
        <v>49.669200000000004</v>
      </c>
      <c r="P9" s="17">
        <f>+K21</f>
        <v>122.3334</v>
      </c>
      <c r="Q9" s="17">
        <f>+L21</f>
        <v>183.50009999999997</v>
      </c>
      <c r="R9" s="33">
        <f t="shared" si="0"/>
        <v>198.67680000000001</v>
      </c>
      <c r="S9" s="16">
        <f t="shared" si="1"/>
        <v>198.67680000000001</v>
      </c>
      <c r="T9" s="16">
        <f t="shared" si="2"/>
        <v>489.33359999999999</v>
      </c>
      <c r="U9" s="16">
        <f t="shared" si="3"/>
        <v>734.0003999999999</v>
      </c>
      <c r="V9" s="25"/>
      <c r="W9" s="25"/>
      <c r="X9" s="25"/>
      <c r="Y9" s="25"/>
      <c r="Z9" s="25"/>
      <c r="AC9" s="23" t="s">
        <v>7</v>
      </c>
      <c r="AD9" s="23" t="s">
        <v>9</v>
      </c>
    </row>
    <row r="10" spans="2:30">
      <c r="B10" s="3" t="s">
        <v>8</v>
      </c>
      <c r="C10" s="20" t="s">
        <v>9</v>
      </c>
      <c r="D10" s="21">
        <f>IF(C10="SI","Indicar coeficiente AT y EP según CNAE",0)</f>
        <v>0</v>
      </c>
      <c r="E10" s="34">
        <f>+D10</f>
        <v>0</v>
      </c>
      <c r="F10" s="34">
        <f>+D10</f>
        <v>0</v>
      </c>
      <c r="G10" s="35">
        <f>+D10</f>
        <v>0</v>
      </c>
      <c r="H10" s="6"/>
      <c r="J10" s="5" t="s">
        <v>15</v>
      </c>
      <c r="K10" s="14">
        <f>+G15</f>
        <v>171.5427</v>
      </c>
      <c r="L10" s="15"/>
      <c r="M10" s="15">
        <v>5</v>
      </c>
      <c r="N10" s="16">
        <f>+K8</f>
        <v>49.669200000000004</v>
      </c>
      <c r="O10" s="17">
        <f>+K8</f>
        <v>49.669200000000004</v>
      </c>
      <c r="P10" s="17">
        <f>+K21</f>
        <v>122.3334</v>
      </c>
      <c r="Q10" s="17">
        <f>+L21</f>
        <v>183.50009999999997</v>
      </c>
      <c r="R10" s="33">
        <f t="shared" si="0"/>
        <v>248.346</v>
      </c>
      <c r="S10" s="16">
        <f t="shared" si="1"/>
        <v>248.346</v>
      </c>
      <c r="T10" s="16">
        <f t="shared" si="2"/>
        <v>611.66700000000003</v>
      </c>
      <c r="U10" s="16">
        <f t="shared" si="3"/>
        <v>917.50049999999987</v>
      </c>
      <c r="V10" s="25"/>
      <c r="W10" s="25"/>
      <c r="X10" s="25"/>
      <c r="Y10" s="25"/>
      <c r="Z10" s="25"/>
    </row>
    <row r="11" spans="2:30">
      <c r="B11" s="38" t="s">
        <v>10</v>
      </c>
      <c r="C11" s="38"/>
      <c r="D11" s="5">
        <f>IF(C10="SI",0,0.001)</f>
        <v>1E-3</v>
      </c>
      <c r="E11" s="6">
        <f>+D11</f>
        <v>1E-3</v>
      </c>
      <c r="F11" s="6">
        <f>+D11</f>
        <v>1E-3</v>
      </c>
      <c r="G11" s="12">
        <f>+D11</f>
        <v>1E-3</v>
      </c>
      <c r="H11" s="6"/>
      <c r="J11" s="5" t="s">
        <v>16</v>
      </c>
      <c r="K11" s="14">
        <f>+G15</f>
        <v>171.5427</v>
      </c>
      <c r="L11" s="15"/>
      <c r="M11" s="15">
        <v>6</v>
      </c>
      <c r="N11" s="16">
        <f>+K8</f>
        <v>49.669200000000004</v>
      </c>
      <c r="O11" s="17">
        <f>+K8</f>
        <v>49.669200000000004</v>
      </c>
      <c r="P11" s="17">
        <f>+K21</f>
        <v>122.3334</v>
      </c>
      <c r="Q11" s="17">
        <f>+L21</f>
        <v>183.50009999999997</v>
      </c>
      <c r="R11" s="33">
        <f t="shared" si="0"/>
        <v>298.01519999999999</v>
      </c>
      <c r="S11" s="16">
        <f t="shared" si="1"/>
        <v>298.01519999999999</v>
      </c>
      <c r="T11" s="16">
        <f t="shared" si="2"/>
        <v>734.00040000000001</v>
      </c>
      <c r="U11" s="16">
        <f t="shared" si="3"/>
        <v>1101.0005999999998</v>
      </c>
      <c r="V11" s="25"/>
      <c r="W11" s="25"/>
      <c r="X11" s="25"/>
      <c r="Y11" s="25"/>
      <c r="Z11" s="25"/>
    </row>
    <row r="12" spans="2:30">
      <c r="B12" s="3" t="s">
        <v>2</v>
      </c>
      <c r="C12" s="20" t="s">
        <v>9</v>
      </c>
      <c r="D12" s="5">
        <f>IF(C12="SI",0.022,0)</f>
        <v>0</v>
      </c>
      <c r="E12" s="6">
        <f>+D12</f>
        <v>0</v>
      </c>
      <c r="F12" s="6">
        <f>+D12</f>
        <v>0</v>
      </c>
      <c r="G12" s="12">
        <f>+D12</f>
        <v>0</v>
      </c>
      <c r="H12" s="6"/>
      <c r="I12" s="6"/>
      <c r="J12" s="13"/>
      <c r="K12" s="13"/>
      <c r="L12" s="15"/>
      <c r="M12" s="15">
        <v>7</v>
      </c>
      <c r="N12" s="17">
        <f>+K8</f>
        <v>49.669200000000004</v>
      </c>
      <c r="O12" s="17">
        <f>+K8</f>
        <v>49.669200000000004</v>
      </c>
      <c r="P12" s="17">
        <f>+K21</f>
        <v>122.3334</v>
      </c>
      <c r="Q12" s="17">
        <f>+L21</f>
        <v>183.50009999999997</v>
      </c>
      <c r="R12" s="33">
        <f t="shared" si="0"/>
        <v>347.68439999999998</v>
      </c>
      <c r="S12" s="16">
        <f t="shared" si="1"/>
        <v>347.68439999999998</v>
      </c>
      <c r="T12" s="16">
        <f t="shared" si="2"/>
        <v>856.3338</v>
      </c>
      <c r="U12" s="16">
        <f t="shared" si="3"/>
        <v>1284.5006999999998</v>
      </c>
      <c r="V12" s="25"/>
      <c r="W12" s="25"/>
      <c r="X12" s="25"/>
      <c r="Y12" s="25"/>
      <c r="Z12" s="25"/>
    </row>
    <row r="13" spans="2:30">
      <c r="B13" s="7"/>
      <c r="C13" s="8"/>
      <c r="D13" s="9"/>
      <c r="E13" s="6"/>
      <c r="F13" s="6"/>
      <c r="G13" s="12"/>
      <c r="H13" s="6"/>
      <c r="I13" s="6"/>
      <c r="J13" s="13"/>
      <c r="K13" s="13"/>
      <c r="L13" s="13"/>
      <c r="M13" s="15">
        <v>8</v>
      </c>
      <c r="N13" s="17">
        <f>+K8</f>
        <v>49.669200000000004</v>
      </c>
      <c r="O13" s="17">
        <f>+K8</f>
        <v>49.669200000000004</v>
      </c>
      <c r="P13" s="17">
        <f>+K21</f>
        <v>122.3334</v>
      </c>
      <c r="Q13" s="17">
        <f>+L21</f>
        <v>183.50009999999997</v>
      </c>
      <c r="R13" s="33">
        <f t="shared" si="0"/>
        <v>397.35359999999997</v>
      </c>
      <c r="S13" s="16">
        <f t="shared" si="1"/>
        <v>397.35359999999997</v>
      </c>
      <c r="T13" s="16">
        <f t="shared" si="2"/>
        <v>978.66719999999998</v>
      </c>
      <c r="U13" s="16">
        <f t="shared" si="3"/>
        <v>1468.0007999999998</v>
      </c>
      <c r="V13" s="25"/>
      <c r="W13" s="25"/>
      <c r="X13" s="25"/>
      <c r="Y13" s="25"/>
      <c r="Z13" s="25"/>
    </row>
    <row r="14" spans="2:30">
      <c r="B14" s="39" t="s">
        <v>11</v>
      </c>
      <c r="C14" s="40"/>
      <c r="D14" s="10">
        <f>SUM(D8:D13)</f>
        <v>0.26600000000000001</v>
      </c>
      <c r="E14" s="2">
        <f>SUM(E8:E13)</f>
        <v>5.4000000000000006E-2</v>
      </c>
      <c r="F14" s="2">
        <f>SUM(F8:F13)</f>
        <v>0.13350000000000001</v>
      </c>
      <c r="G14" s="12">
        <f>SUM(G8:G13)</f>
        <v>0.1865</v>
      </c>
      <c r="M14" s="15">
        <v>9</v>
      </c>
      <c r="N14" s="16">
        <f>+K8</f>
        <v>49.669200000000004</v>
      </c>
      <c r="O14" s="17">
        <f>+K8</f>
        <v>49.669200000000004</v>
      </c>
      <c r="P14" s="16">
        <f>+K21</f>
        <v>122.3334</v>
      </c>
      <c r="Q14" s="16">
        <f>+L21</f>
        <v>183.50009999999997</v>
      </c>
      <c r="R14" s="33">
        <f>+R13+N14</f>
        <v>447.02279999999996</v>
      </c>
      <c r="S14" s="16">
        <f t="shared" si="1"/>
        <v>447.02279999999996</v>
      </c>
      <c r="T14" s="16">
        <f t="shared" si="2"/>
        <v>1101.0006000000001</v>
      </c>
      <c r="U14" s="16">
        <f t="shared" si="3"/>
        <v>1651.5008999999998</v>
      </c>
    </row>
    <row r="15" spans="2:30">
      <c r="E15" s="14">
        <f>+E14*C5</f>
        <v>49.669200000000004</v>
      </c>
      <c r="F15" s="14">
        <f>+F14*C5</f>
        <v>122.7933</v>
      </c>
      <c r="G15" s="14">
        <f>+G14*C5</f>
        <v>171.5427</v>
      </c>
      <c r="M15" s="15">
        <v>10</v>
      </c>
      <c r="N15" s="16">
        <f>+K8</f>
        <v>49.669200000000004</v>
      </c>
      <c r="O15" s="17">
        <f>+K8</f>
        <v>49.669200000000004</v>
      </c>
      <c r="P15" s="16">
        <f>+K21</f>
        <v>122.3334</v>
      </c>
      <c r="Q15" s="16">
        <f>+L21</f>
        <v>183.50009999999997</v>
      </c>
      <c r="R15" s="33">
        <f t="shared" si="0"/>
        <v>496.69199999999995</v>
      </c>
      <c r="S15" s="16">
        <f t="shared" si="1"/>
        <v>496.69199999999995</v>
      </c>
      <c r="T15" s="16">
        <f t="shared" si="2"/>
        <v>1223.3340000000001</v>
      </c>
      <c r="U15" s="16">
        <f t="shared" si="3"/>
        <v>1835.0009999999997</v>
      </c>
    </row>
    <row r="16" spans="2:30">
      <c r="M16" s="15">
        <v>11</v>
      </c>
      <c r="N16" s="16">
        <f>+K8</f>
        <v>49.669200000000004</v>
      </c>
      <c r="O16" s="17">
        <f>+K8</f>
        <v>49.669200000000004</v>
      </c>
      <c r="P16" s="16">
        <f>+K21</f>
        <v>122.3334</v>
      </c>
      <c r="Q16" s="16">
        <f>+L21</f>
        <v>183.50009999999997</v>
      </c>
      <c r="R16" s="33">
        <f t="shared" si="0"/>
        <v>546.36119999999994</v>
      </c>
      <c r="S16" s="16">
        <f t="shared" si="1"/>
        <v>546.36119999999994</v>
      </c>
      <c r="T16" s="16">
        <f t="shared" si="2"/>
        <v>1345.6674</v>
      </c>
      <c r="U16" s="16">
        <f t="shared" si="3"/>
        <v>2018.5010999999997</v>
      </c>
    </row>
    <row r="17" spans="2:26">
      <c r="M17" s="15">
        <v>12</v>
      </c>
      <c r="N17" s="16">
        <f>+K8</f>
        <v>49.669200000000004</v>
      </c>
      <c r="O17" s="17">
        <f>+K8</f>
        <v>49.669200000000004</v>
      </c>
      <c r="P17" s="16">
        <f>+K21</f>
        <v>122.3334</v>
      </c>
      <c r="Q17" s="16">
        <f>+L21</f>
        <v>183.50009999999997</v>
      </c>
      <c r="R17" s="33">
        <f t="shared" si="0"/>
        <v>596.03039999999999</v>
      </c>
      <c r="S17" s="16">
        <f t="shared" si="1"/>
        <v>596.03039999999999</v>
      </c>
      <c r="T17" s="16">
        <f t="shared" si="2"/>
        <v>1468.0008</v>
      </c>
      <c r="U17" s="16">
        <f t="shared" si="3"/>
        <v>2202.0011999999997</v>
      </c>
    </row>
    <row r="18" spans="2:26" ht="15.75" thickBot="1">
      <c r="M18" s="15">
        <v>13</v>
      </c>
      <c r="N18" s="16">
        <f>+K9</f>
        <v>122.7933</v>
      </c>
      <c r="O18" s="16">
        <f>+K9</f>
        <v>122.7933</v>
      </c>
      <c r="P18" s="16">
        <f>+K21</f>
        <v>122.3334</v>
      </c>
      <c r="Q18" s="16">
        <f>+L21</f>
        <v>183.50009999999997</v>
      </c>
      <c r="R18" s="33">
        <f t="shared" si="0"/>
        <v>718.82370000000003</v>
      </c>
      <c r="S18" s="16">
        <f t="shared" si="1"/>
        <v>718.82370000000003</v>
      </c>
      <c r="T18" s="16">
        <f t="shared" si="2"/>
        <v>1590.3342</v>
      </c>
      <c r="U18" s="16">
        <f t="shared" si="3"/>
        <v>2385.5012999999999</v>
      </c>
    </row>
    <row r="19" spans="2:26" ht="15.75" thickBot="1">
      <c r="B19" s="47" t="s">
        <v>33</v>
      </c>
      <c r="C19" s="48"/>
      <c r="D19" s="48"/>
      <c r="E19" s="48"/>
      <c r="F19" s="48"/>
      <c r="G19" s="48"/>
      <c r="H19" s="49"/>
      <c r="K19" s="50" t="s">
        <v>3</v>
      </c>
      <c r="L19" s="50"/>
      <c r="M19" s="15">
        <v>14</v>
      </c>
      <c r="N19" s="16">
        <f>+K9</f>
        <v>122.7933</v>
      </c>
      <c r="O19" s="16">
        <f>+K9</f>
        <v>122.7933</v>
      </c>
      <c r="P19" s="16">
        <f>+K21</f>
        <v>122.3334</v>
      </c>
      <c r="Q19" s="16">
        <f>+L21</f>
        <v>183.50009999999997</v>
      </c>
      <c r="R19" s="33">
        <f t="shared" si="0"/>
        <v>841.61700000000008</v>
      </c>
      <c r="S19" s="16">
        <f t="shared" si="1"/>
        <v>841.61700000000008</v>
      </c>
      <c r="T19" s="16">
        <f t="shared" si="2"/>
        <v>1712.6676</v>
      </c>
      <c r="U19" s="16">
        <f t="shared" si="3"/>
        <v>2569.0014000000001</v>
      </c>
    </row>
    <row r="20" spans="2:26">
      <c r="E20" s="36" t="s">
        <v>13</v>
      </c>
      <c r="F20" s="37"/>
      <c r="G20" s="36" t="s">
        <v>14</v>
      </c>
      <c r="H20" s="37"/>
      <c r="K20" s="18" t="s">
        <v>18</v>
      </c>
      <c r="L20" s="18" t="s">
        <v>19</v>
      </c>
      <c r="M20" s="15">
        <v>15</v>
      </c>
      <c r="N20" s="16">
        <f>+K9</f>
        <v>122.7933</v>
      </c>
      <c r="O20" s="16">
        <f>+$K$9</f>
        <v>122.7933</v>
      </c>
      <c r="P20" s="16">
        <f>+K21</f>
        <v>122.3334</v>
      </c>
      <c r="Q20" s="16">
        <f>+L21</f>
        <v>183.50009999999997</v>
      </c>
      <c r="R20" s="33">
        <f t="shared" si="0"/>
        <v>964.41030000000012</v>
      </c>
      <c r="S20" s="16">
        <f t="shared" si="1"/>
        <v>964.41030000000012</v>
      </c>
      <c r="T20" s="16">
        <f t="shared" si="2"/>
        <v>1835.001</v>
      </c>
      <c r="U20" s="16">
        <f t="shared" si="3"/>
        <v>2752.5015000000003</v>
      </c>
      <c r="V20" s="28"/>
      <c r="W20" s="28"/>
      <c r="X20" s="28"/>
      <c r="Y20" s="28"/>
      <c r="Z20" s="28"/>
    </row>
    <row r="21" spans="2:26">
      <c r="B21" s="3" t="s">
        <v>0</v>
      </c>
      <c r="C21" s="20" t="s">
        <v>6</v>
      </c>
      <c r="D21" s="5">
        <v>0.26500000000000001</v>
      </c>
      <c r="E21" s="13">
        <f>+C5*0.5</f>
        <v>459.9</v>
      </c>
      <c r="F21" s="13">
        <f>+C5*0.75</f>
        <v>689.84999999999991</v>
      </c>
      <c r="G21" s="11">
        <f>+C5*0.75</f>
        <v>689.84999999999991</v>
      </c>
      <c r="H21" s="13">
        <f>+C5*0.85</f>
        <v>781.82999999999993</v>
      </c>
      <c r="J21" s="14" t="s">
        <v>17</v>
      </c>
      <c r="K21" s="18">
        <f>+E28</f>
        <v>122.3334</v>
      </c>
      <c r="L21" s="18">
        <f>+G28</f>
        <v>183.50009999999997</v>
      </c>
      <c r="M21" s="15">
        <v>16</v>
      </c>
      <c r="N21" s="16">
        <f>+K9</f>
        <v>122.7933</v>
      </c>
      <c r="O21" s="16">
        <f t="shared" ref="O21:O22" si="4">+$K$9</f>
        <v>122.7933</v>
      </c>
      <c r="P21" s="16">
        <f>+K21</f>
        <v>122.3334</v>
      </c>
      <c r="Q21" s="16">
        <f>+L21</f>
        <v>183.50009999999997</v>
      </c>
      <c r="R21" s="33">
        <f t="shared" si="0"/>
        <v>1087.2036000000001</v>
      </c>
      <c r="S21" s="16">
        <f t="shared" si="1"/>
        <v>1087.2036000000001</v>
      </c>
      <c r="T21" s="16">
        <f t="shared" si="2"/>
        <v>1957.3344</v>
      </c>
      <c r="U21" s="16">
        <f t="shared" si="3"/>
        <v>2936.0016000000005</v>
      </c>
      <c r="V21" s="28"/>
      <c r="W21" s="28"/>
      <c r="X21" s="28"/>
      <c r="Y21" s="28"/>
      <c r="Z21" s="28"/>
    </row>
    <row r="22" spans="2:26">
      <c r="B22" s="3" t="s">
        <v>1</v>
      </c>
      <c r="C22" s="20" t="s">
        <v>7</v>
      </c>
      <c r="D22" s="5">
        <f>IF(C22="SI",0.033,0)</f>
        <v>0</v>
      </c>
      <c r="E22" s="13"/>
      <c r="F22" s="13"/>
      <c r="G22" s="11"/>
      <c r="H22" s="13"/>
      <c r="J22" s="14" t="s">
        <v>17</v>
      </c>
      <c r="K22" s="18">
        <f>+F28</f>
        <v>183.50009999999997</v>
      </c>
      <c r="L22" s="18">
        <f>+H28</f>
        <v>207.96678</v>
      </c>
      <c r="M22" s="15">
        <v>17</v>
      </c>
      <c r="N22" s="16">
        <f>+K9</f>
        <v>122.7933</v>
      </c>
      <c r="O22" s="16">
        <f t="shared" si="4"/>
        <v>122.7933</v>
      </c>
      <c r="P22" s="16">
        <f>+K21</f>
        <v>122.3334</v>
      </c>
      <c r="Q22" s="16">
        <f>+L21</f>
        <v>183.50009999999997</v>
      </c>
      <c r="R22" s="33">
        <f t="shared" si="0"/>
        <v>1209.9969000000001</v>
      </c>
      <c r="S22" s="16">
        <f t="shared" si="1"/>
        <v>1209.9969000000001</v>
      </c>
      <c r="T22" s="16">
        <f t="shared" si="2"/>
        <v>2079.6678000000002</v>
      </c>
      <c r="U22" s="16">
        <f t="shared" si="3"/>
        <v>3119.5017000000007</v>
      </c>
      <c r="V22" s="28"/>
      <c r="W22" s="28"/>
      <c r="X22" s="28"/>
      <c r="Y22" s="28"/>
      <c r="Z22" s="28"/>
    </row>
    <row r="23" spans="2:26">
      <c r="B23" s="3" t="s">
        <v>8</v>
      </c>
      <c r="C23" s="20" t="s">
        <v>9</v>
      </c>
      <c r="D23" s="21">
        <f>IF(C23="SI","Indicar coeficiente AT y EP según CNAE",0)</f>
        <v>0</v>
      </c>
      <c r="E23" s="13"/>
      <c r="F23" s="13"/>
      <c r="G23" s="11"/>
      <c r="H23" s="13"/>
      <c r="M23" s="15">
        <v>18</v>
      </c>
      <c r="N23" s="16">
        <f>+K9</f>
        <v>122.7933</v>
      </c>
      <c r="O23" s="16">
        <f>+$K$9</f>
        <v>122.7933</v>
      </c>
      <c r="P23" s="16">
        <f>+K21</f>
        <v>122.3334</v>
      </c>
      <c r="Q23" s="16">
        <f>+L21</f>
        <v>183.50009999999997</v>
      </c>
      <c r="R23" s="33">
        <f>+R22+N23</f>
        <v>1332.7902000000001</v>
      </c>
      <c r="S23" s="16">
        <f t="shared" si="1"/>
        <v>1332.7902000000001</v>
      </c>
      <c r="T23" s="16">
        <f t="shared" si="2"/>
        <v>2202.0012000000002</v>
      </c>
      <c r="U23" s="16">
        <f t="shared" si="3"/>
        <v>3303.0018000000009</v>
      </c>
    </row>
    <row r="24" spans="2:26">
      <c r="B24" s="38" t="s">
        <v>10</v>
      </c>
      <c r="C24" s="38"/>
      <c r="D24" s="5">
        <f>IF(C23="SI",0,0.001)</f>
        <v>1E-3</v>
      </c>
      <c r="E24" s="13"/>
      <c r="F24" s="13"/>
      <c r="G24" s="11"/>
      <c r="H24" s="13"/>
      <c r="M24" s="15">
        <v>19</v>
      </c>
      <c r="N24" s="16">
        <f>+K10</f>
        <v>171.5427</v>
      </c>
      <c r="O24" s="16">
        <f>+$K$10</f>
        <v>171.5427</v>
      </c>
      <c r="P24" s="16">
        <f>+K22</f>
        <v>183.50009999999997</v>
      </c>
      <c r="Q24" s="16">
        <f>+L22</f>
        <v>207.96678</v>
      </c>
      <c r="R24" s="33">
        <f t="shared" si="0"/>
        <v>1504.3329000000001</v>
      </c>
      <c r="S24" s="16">
        <f t="shared" si="1"/>
        <v>1504.3329000000001</v>
      </c>
      <c r="T24" s="16">
        <f t="shared" si="2"/>
        <v>2385.5012999999999</v>
      </c>
      <c r="U24" s="16">
        <f t="shared" si="3"/>
        <v>3510.9685800000011</v>
      </c>
    </row>
    <row r="25" spans="2:26">
      <c r="B25" s="3" t="s">
        <v>2</v>
      </c>
      <c r="C25" s="20" t="s">
        <v>9</v>
      </c>
      <c r="D25" s="5">
        <f>IF(C25="SI",0.022,0)</f>
        <v>0</v>
      </c>
      <c r="E25" s="13"/>
      <c r="F25" s="13"/>
      <c r="G25" s="11"/>
      <c r="H25" s="13"/>
      <c r="M25" s="15">
        <v>20</v>
      </c>
      <c r="N25" s="16">
        <f>+K10</f>
        <v>171.5427</v>
      </c>
      <c r="O25" s="16">
        <f t="shared" ref="O25:O29" si="5">+$K$10</f>
        <v>171.5427</v>
      </c>
      <c r="P25" s="16">
        <f>+K22</f>
        <v>183.50009999999997</v>
      </c>
      <c r="Q25" s="16">
        <f>+L22</f>
        <v>207.96678</v>
      </c>
      <c r="R25" s="33">
        <f t="shared" si="0"/>
        <v>1675.8756000000001</v>
      </c>
      <c r="S25" s="16">
        <f t="shared" si="1"/>
        <v>1675.8756000000001</v>
      </c>
      <c r="T25" s="16">
        <f t="shared" si="2"/>
        <v>2569.0014000000001</v>
      </c>
      <c r="U25" s="16">
        <f t="shared" si="3"/>
        <v>3718.9353600000013</v>
      </c>
    </row>
    <row r="26" spans="2:26">
      <c r="B26" s="7"/>
      <c r="C26" s="8"/>
      <c r="D26" s="9"/>
      <c r="E26" s="6"/>
      <c r="F26" s="13"/>
      <c r="G26" s="11"/>
      <c r="H26" s="13"/>
      <c r="M26" s="15">
        <v>21</v>
      </c>
      <c r="N26" s="16">
        <f>+K10</f>
        <v>171.5427</v>
      </c>
      <c r="O26" s="16">
        <f t="shared" si="5"/>
        <v>171.5427</v>
      </c>
      <c r="P26" s="16">
        <f>+K22</f>
        <v>183.50009999999997</v>
      </c>
      <c r="Q26" s="16">
        <f>+L22</f>
        <v>207.96678</v>
      </c>
      <c r="R26" s="33">
        <f t="shared" si="0"/>
        <v>1847.4183</v>
      </c>
      <c r="S26" s="16">
        <f t="shared" si="1"/>
        <v>1847.4183</v>
      </c>
      <c r="T26" s="16">
        <f t="shared" si="2"/>
        <v>2752.5015000000003</v>
      </c>
      <c r="U26" s="16">
        <f t="shared" si="3"/>
        <v>3926.9021400000015</v>
      </c>
    </row>
    <row r="27" spans="2:26">
      <c r="B27" s="39" t="s">
        <v>11</v>
      </c>
      <c r="C27" s="40"/>
      <c r="D27" s="10">
        <f>SUM(D21:D26)</f>
        <v>0.26600000000000001</v>
      </c>
      <c r="E27" s="2">
        <f>+D27</f>
        <v>0.26600000000000001</v>
      </c>
      <c r="F27" s="2">
        <f>+D27</f>
        <v>0.26600000000000001</v>
      </c>
      <c r="G27" s="2">
        <f>+D27</f>
        <v>0.26600000000000001</v>
      </c>
      <c r="H27" s="2">
        <f>+D27</f>
        <v>0.26600000000000001</v>
      </c>
      <c r="M27" s="15">
        <v>22</v>
      </c>
      <c r="N27" s="16">
        <f>+K10</f>
        <v>171.5427</v>
      </c>
      <c r="O27" s="16">
        <f t="shared" si="5"/>
        <v>171.5427</v>
      </c>
      <c r="P27" s="16">
        <f>+K22</f>
        <v>183.50009999999997</v>
      </c>
      <c r="Q27" s="16">
        <f>+L22</f>
        <v>207.96678</v>
      </c>
      <c r="R27" s="33">
        <f t="shared" si="0"/>
        <v>2018.961</v>
      </c>
      <c r="S27" s="16">
        <f t="shared" si="1"/>
        <v>2018.961</v>
      </c>
      <c r="T27" s="16">
        <f t="shared" si="2"/>
        <v>2936.0016000000005</v>
      </c>
      <c r="U27" s="16">
        <f t="shared" si="3"/>
        <v>4134.8689200000017</v>
      </c>
    </row>
    <row r="28" spans="2:26">
      <c r="E28" s="14">
        <f>+E27*E21</f>
        <v>122.3334</v>
      </c>
      <c r="F28" s="14">
        <f>+F27*F21</f>
        <v>183.50009999999997</v>
      </c>
      <c r="G28" s="14">
        <f>+G27*G21</f>
        <v>183.50009999999997</v>
      </c>
      <c r="H28" s="14">
        <f>+H27*H21</f>
        <v>207.96678</v>
      </c>
      <c r="M28" s="15">
        <v>23</v>
      </c>
      <c r="N28" s="16">
        <f>+K10</f>
        <v>171.5427</v>
      </c>
      <c r="O28" s="16">
        <f t="shared" si="5"/>
        <v>171.5427</v>
      </c>
      <c r="P28" s="16">
        <f>+K22</f>
        <v>183.50009999999997</v>
      </c>
      <c r="Q28" s="16">
        <f>+L22</f>
        <v>207.96678</v>
      </c>
      <c r="R28" s="33">
        <f t="shared" si="0"/>
        <v>2190.5037000000002</v>
      </c>
      <c r="S28" s="16">
        <f t="shared" si="1"/>
        <v>2190.5037000000002</v>
      </c>
      <c r="T28" s="16">
        <f t="shared" si="2"/>
        <v>3119.5017000000007</v>
      </c>
      <c r="U28" s="16">
        <f t="shared" si="3"/>
        <v>4342.8357000000015</v>
      </c>
    </row>
    <row r="29" spans="2:26">
      <c r="M29" s="15">
        <v>24</v>
      </c>
      <c r="N29" s="16">
        <f>+K10</f>
        <v>171.5427</v>
      </c>
      <c r="O29" s="16">
        <f t="shared" si="5"/>
        <v>171.5427</v>
      </c>
      <c r="P29" s="16">
        <f>+K22</f>
        <v>183.50009999999997</v>
      </c>
      <c r="Q29" s="16">
        <f>+L22</f>
        <v>207.96678</v>
      </c>
      <c r="R29" s="33">
        <f t="shared" si="0"/>
        <v>2362.0464000000002</v>
      </c>
      <c r="S29" s="16">
        <f t="shared" si="1"/>
        <v>2362.0464000000002</v>
      </c>
      <c r="T29" s="16">
        <f t="shared" si="2"/>
        <v>3303.0018000000009</v>
      </c>
      <c r="U29" s="16">
        <f t="shared" si="3"/>
        <v>4550.8024800000012</v>
      </c>
    </row>
    <row r="30" spans="2:26">
      <c r="M30" s="15">
        <v>25</v>
      </c>
      <c r="N30" s="16">
        <f>+K10</f>
        <v>171.5427</v>
      </c>
      <c r="O30" s="16">
        <f>+$C$5*$D$14</f>
        <v>244.66679999999999</v>
      </c>
      <c r="P30" s="16">
        <f>+K22</f>
        <v>183.50009999999997</v>
      </c>
      <c r="Q30" s="16">
        <f>+L22</f>
        <v>207.96678</v>
      </c>
      <c r="R30" s="33">
        <f t="shared" si="0"/>
        <v>2533.5891000000001</v>
      </c>
      <c r="S30" s="16">
        <f t="shared" si="1"/>
        <v>2606.7132000000001</v>
      </c>
      <c r="T30" s="16">
        <f t="shared" si="2"/>
        <v>3486.5019000000011</v>
      </c>
      <c r="U30" s="16">
        <f t="shared" si="3"/>
        <v>4758.7692600000009</v>
      </c>
    </row>
    <row r="31" spans="2:26">
      <c r="M31" s="15">
        <v>26</v>
      </c>
      <c r="N31" s="16">
        <f>+K10</f>
        <v>171.5427</v>
      </c>
      <c r="O31" s="16">
        <f t="shared" ref="O31:O41" si="6">+$C$5*$D$14</f>
        <v>244.66679999999999</v>
      </c>
      <c r="P31" s="16">
        <f>+K22</f>
        <v>183.50009999999997</v>
      </c>
      <c r="Q31" s="16">
        <f>+L22</f>
        <v>207.96678</v>
      </c>
      <c r="R31" s="33">
        <f t="shared" si="0"/>
        <v>2705.1318000000001</v>
      </c>
      <c r="S31" s="16">
        <f t="shared" si="1"/>
        <v>2851.38</v>
      </c>
      <c r="T31" s="16">
        <f t="shared" si="2"/>
        <v>3670.0020000000013</v>
      </c>
      <c r="U31" s="16">
        <f t="shared" si="3"/>
        <v>4966.7360400000007</v>
      </c>
    </row>
    <row r="32" spans="2:26">
      <c r="M32" s="15">
        <v>27</v>
      </c>
      <c r="N32" s="16">
        <f>+K10</f>
        <v>171.5427</v>
      </c>
      <c r="O32" s="16">
        <f t="shared" si="6"/>
        <v>244.66679999999999</v>
      </c>
      <c r="P32" s="16">
        <f>+K22</f>
        <v>183.50009999999997</v>
      </c>
      <c r="Q32" s="16">
        <f>+L22</f>
        <v>207.96678</v>
      </c>
      <c r="R32" s="33">
        <f t="shared" si="0"/>
        <v>2876.6745000000001</v>
      </c>
      <c r="S32" s="16">
        <f t="shared" si="1"/>
        <v>3096.0468000000001</v>
      </c>
      <c r="T32" s="16">
        <f t="shared" si="2"/>
        <v>3853.5021000000015</v>
      </c>
      <c r="U32" s="16">
        <f t="shared" si="3"/>
        <v>5174.7028200000004</v>
      </c>
    </row>
    <row r="33" spans="13:21">
      <c r="M33" s="15">
        <v>28</v>
      </c>
      <c r="N33" s="16">
        <f>+K10</f>
        <v>171.5427</v>
      </c>
      <c r="O33" s="16">
        <f t="shared" si="6"/>
        <v>244.66679999999999</v>
      </c>
      <c r="P33" s="16">
        <f>+K22</f>
        <v>183.50009999999997</v>
      </c>
      <c r="Q33" s="16">
        <f>+L22</f>
        <v>207.96678</v>
      </c>
      <c r="R33" s="33">
        <f t="shared" si="0"/>
        <v>3048.2172</v>
      </c>
      <c r="S33" s="16">
        <f t="shared" si="1"/>
        <v>3340.7136</v>
      </c>
      <c r="T33" s="16">
        <f t="shared" si="2"/>
        <v>4037.0022000000017</v>
      </c>
      <c r="U33" s="16">
        <f t="shared" si="3"/>
        <v>5382.6696000000002</v>
      </c>
    </row>
    <row r="34" spans="13:21">
      <c r="M34" s="15">
        <v>29</v>
      </c>
      <c r="N34" s="16">
        <f>+K10</f>
        <v>171.5427</v>
      </c>
      <c r="O34" s="16">
        <f>+$C$5*$D$14</f>
        <v>244.66679999999999</v>
      </c>
      <c r="P34" s="16">
        <f>+K22</f>
        <v>183.50009999999997</v>
      </c>
      <c r="Q34" s="16">
        <f>+L22</f>
        <v>207.96678</v>
      </c>
      <c r="R34" s="33">
        <f t="shared" si="0"/>
        <v>3219.7599</v>
      </c>
      <c r="S34" s="16">
        <f t="shared" si="1"/>
        <v>3585.3804</v>
      </c>
      <c r="T34" s="16">
        <f t="shared" si="2"/>
        <v>4220.5023000000019</v>
      </c>
      <c r="U34" s="16">
        <f t="shared" si="3"/>
        <v>5590.6363799999999</v>
      </c>
    </row>
    <row r="35" spans="13:21">
      <c r="M35" s="15">
        <v>30</v>
      </c>
      <c r="N35" s="16">
        <f>+K10</f>
        <v>171.5427</v>
      </c>
      <c r="O35" s="16">
        <f t="shared" si="6"/>
        <v>244.66679999999999</v>
      </c>
      <c r="P35" s="16">
        <f>+K22</f>
        <v>183.50009999999997</v>
      </c>
      <c r="Q35" s="16">
        <f>+L22</f>
        <v>207.96678</v>
      </c>
      <c r="R35" s="33">
        <f t="shared" si="0"/>
        <v>3391.3026</v>
      </c>
      <c r="S35" s="16">
        <f t="shared" si="1"/>
        <v>3830.0472</v>
      </c>
      <c r="T35" s="16">
        <f t="shared" si="2"/>
        <v>4404.0024000000021</v>
      </c>
      <c r="U35" s="16">
        <f t="shared" si="3"/>
        <v>5798.6031599999997</v>
      </c>
    </row>
    <row r="36" spans="13:21">
      <c r="M36" s="15">
        <v>31</v>
      </c>
      <c r="N36" s="16">
        <f>+D14*C5</f>
        <v>244.66679999999999</v>
      </c>
      <c r="O36" s="16">
        <f t="shared" si="6"/>
        <v>244.66679999999999</v>
      </c>
      <c r="P36" s="16">
        <f>+K22</f>
        <v>183.50009999999997</v>
      </c>
      <c r="Q36" s="16">
        <f>+L22</f>
        <v>207.96678</v>
      </c>
      <c r="R36" s="33">
        <f t="shared" si="0"/>
        <v>3635.9694</v>
      </c>
      <c r="S36" s="16">
        <f t="shared" si="1"/>
        <v>4074.7139999999999</v>
      </c>
      <c r="T36" s="16">
        <f t="shared" si="2"/>
        <v>4587.5025000000023</v>
      </c>
      <c r="U36" s="16">
        <f t="shared" si="3"/>
        <v>6006.5699399999994</v>
      </c>
    </row>
    <row r="37" spans="13:21">
      <c r="M37" s="15">
        <v>32</v>
      </c>
      <c r="N37" s="16">
        <f>+N36</f>
        <v>244.66679999999999</v>
      </c>
      <c r="O37" s="16">
        <f t="shared" si="6"/>
        <v>244.66679999999999</v>
      </c>
      <c r="P37" s="16">
        <f>+K22</f>
        <v>183.50009999999997</v>
      </c>
      <c r="Q37" s="16">
        <f>+L22</f>
        <v>207.96678</v>
      </c>
      <c r="R37" s="33">
        <f t="shared" si="0"/>
        <v>3880.6361999999999</v>
      </c>
      <c r="S37" s="16">
        <f t="shared" si="1"/>
        <v>4319.3807999999999</v>
      </c>
      <c r="T37" s="16">
        <f t="shared" si="2"/>
        <v>4771.0026000000025</v>
      </c>
      <c r="U37" s="16">
        <f t="shared" si="3"/>
        <v>6214.5367199999991</v>
      </c>
    </row>
    <row r="38" spans="13:21">
      <c r="M38" s="15">
        <v>33</v>
      </c>
      <c r="N38" s="16">
        <f>+N36</f>
        <v>244.66679999999999</v>
      </c>
      <c r="O38" s="16">
        <f t="shared" si="6"/>
        <v>244.66679999999999</v>
      </c>
      <c r="P38" s="16">
        <f>+K22</f>
        <v>183.50009999999997</v>
      </c>
      <c r="Q38" s="16">
        <f>+L22</f>
        <v>207.96678</v>
      </c>
      <c r="R38" s="33">
        <f t="shared" si="0"/>
        <v>4125.3029999999999</v>
      </c>
      <c r="S38" s="16">
        <f t="shared" si="1"/>
        <v>4564.0475999999999</v>
      </c>
      <c r="T38" s="16">
        <f t="shared" si="2"/>
        <v>4954.5027000000027</v>
      </c>
      <c r="U38" s="16">
        <f t="shared" si="3"/>
        <v>6422.5034999999989</v>
      </c>
    </row>
    <row r="39" spans="13:21">
      <c r="M39" s="15">
        <v>34</v>
      </c>
      <c r="N39" s="16">
        <f>+N36</f>
        <v>244.66679999999999</v>
      </c>
      <c r="O39" s="16">
        <f t="shared" si="6"/>
        <v>244.66679999999999</v>
      </c>
      <c r="P39" s="16">
        <f>+K22</f>
        <v>183.50009999999997</v>
      </c>
      <c r="Q39" s="16">
        <f>+L22</f>
        <v>207.96678</v>
      </c>
      <c r="R39" s="33">
        <f t="shared" si="0"/>
        <v>4369.9697999999999</v>
      </c>
      <c r="S39" s="16">
        <f t="shared" si="1"/>
        <v>4808.7143999999998</v>
      </c>
      <c r="T39" s="16">
        <f t="shared" si="2"/>
        <v>5138.0028000000029</v>
      </c>
      <c r="U39" s="16">
        <f t="shared" si="3"/>
        <v>6630.4702799999986</v>
      </c>
    </row>
    <row r="40" spans="13:21">
      <c r="M40" s="15">
        <v>35</v>
      </c>
      <c r="N40" s="16">
        <f>+N36</f>
        <v>244.66679999999999</v>
      </c>
      <c r="O40" s="16">
        <f t="shared" si="6"/>
        <v>244.66679999999999</v>
      </c>
      <c r="P40" s="16">
        <f>+K22</f>
        <v>183.50009999999997</v>
      </c>
      <c r="Q40" s="16">
        <f>+L22</f>
        <v>207.96678</v>
      </c>
      <c r="R40" s="33">
        <f t="shared" si="0"/>
        <v>4614.6365999999998</v>
      </c>
      <c r="S40" s="16">
        <f t="shared" si="1"/>
        <v>5053.3811999999998</v>
      </c>
      <c r="T40" s="16">
        <f t="shared" si="2"/>
        <v>5321.5029000000031</v>
      </c>
      <c r="U40" s="16">
        <f t="shared" si="3"/>
        <v>6838.4370599999984</v>
      </c>
    </row>
    <row r="41" spans="13:21">
      <c r="M41" s="15">
        <v>36</v>
      </c>
      <c r="N41" s="16">
        <f>+N36</f>
        <v>244.66679999999999</v>
      </c>
      <c r="O41" s="16">
        <f t="shared" si="6"/>
        <v>244.66679999999999</v>
      </c>
      <c r="P41" s="16">
        <f>+K22</f>
        <v>183.50009999999997</v>
      </c>
      <c r="Q41" s="16">
        <f>+L22</f>
        <v>207.96678</v>
      </c>
      <c r="R41" s="33">
        <f t="shared" si="0"/>
        <v>4859.3033999999998</v>
      </c>
      <c r="S41" s="16">
        <f t="shared" si="1"/>
        <v>5298.0479999999998</v>
      </c>
      <c r="T41" s="16">
        <f t="shared" si="2"/>
        <v>5505.0030000000033</v>
      </c>
      <c r="U41" s="16">
        <f t="shared" si="3"/>
        <v>7046.4038399999981</v>
      </c>
    </row>
    <row r="44" spans="13:21">
      <c r="N44" s="16" t="s">
        <v>28</v>
      </c>
    </row>
    <row r="45" spans="13:21">
      <c r="N45" s="16" t="s">
        <v>29</v>
      </c>
      <c r="P45" s="16" t="s">
        <v>5</v>
      </c>
    </row>
    <row r="46" spans="13:21">
      <c r="N46" s="16" t="s">
        <v>30</v>
      </c>
      <c r="P46" s="16" t="s">
        <v>5</v>
      </c>
    </row>
    <row r="47" spans="13:21">
      <c r="N47" s="16" t="s">
        <v>31</v>
      </c>
      <c r="P47" s="16" t="s">
        <v>5</v>
      </c>
    </row>
    <row r="48" spans="13:21">
      <c r="N48" s="16" t="s">
        <v>32</v>
      </c>
      <c r="P48" s="16" t="s">
        <v>5</v>
      </c>
    </row>
  </sheetData>
  <sheetProtection password="E844" sheet="1" objects="1" scenarios="1"/>
  <mergeCells count="10">
    <mergeCell ref="K19:L19"/>
    <mergeCell ref="B11:C11"/>
    <mergeCell ref="B14:C14"/>
    <mergeCell ref="E20:F20"/>
    <mergeCell ref="G20:H20"/>
    <mergeCell ref="B24:C24"/>
    <mergeCell ref="B27:C27"/>
    <mergeCell ref="B2:G3"/>
    <mergeCell ref="B19:H19"/>
    <mergeCell ref="B7:G7"/>
  </mergeCells>
  <conditionalFormatting sqref="D10">
    <cfRule type="containsText" dxfId="1" priority="2" operator="containsText" text="AT">
      <formula>NOT(ISERROR(SEARCH("AT",D10)))</formula>
    </cfRule>
  </conditionalFormatting>
  <conditionalFormatting sqref="D23">
    <cfRule type="containsText" dxfId="0" priority="1" operator="containsText" text="AT">
      <formula>NOT(ISERROR(SEARCH("AT",D23)))</formula>
    </cfRule>
  </conditionalFormatting>
  <dataValidations count="3">
    <dataValidation type="list" allowBlank="1" showInputMessage="1" showErrorMessage="1" sqref="C10 C25 C23 C12">
      <formula1>$AD$8:$AD$9</formula1>
    </dataValidation>
    <dataValidation type="list" allowBlank="1" showInputMessage="1" showErrorMessage="1" sqref="C8 C21">
      <formula1>$AC$8</formula1>
    </dataValidation>
    <dataValidation type="list" allowBlank="1" showInputMessage="1" showErrorMessage="1" sqref="C9 C22">
      <formula1>$AC$8:$AC$9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28:G32"/>
  <sheetViews>
    <sheetView topLeftCell="A19" workbookViewId="0">
      <selection activeCell="G39" sqref="G39"/>
    </sheetView>
  </sheetViews>
  <sheetFormatPr baseColWidth="10" defaultRowHeight="15"/>
  <cols>
    <col min="1" max="1" width="2" customWidth="1"/>
    <col min="6" max="6" width="13.140625" bestFit="1" customWidth="1"/>
  </cols>
  <sheetData>
    <row r="28" spans="4:7">
      <c r="D28" s="32" t="s">
        <v>40</v>
      </c>
      <c r="E28" s="32" t="s">
        <v>37</v>
      </c>
      <c r="F28" s="32" t="s">
        <v>38</v>
      </c>
      <c r="G28" s="32" t="s">
        <v>39</v>
      </c>
    </row>
    <row r="29" spans="4:7">
      <c r="D29" s="31">
        <v>1</v>
      </c>
      <c r="E29" s="30">
        <f>+Cálculo!R17</f>
        <v>596.03039999999999</v>
      </c>
      <c r="F29" s="30">
        <f>+Cálculo!T17</f>
        <v>1468.0008</v>
      </c>
      <c r="G29" s="30">
        <f>+E29-F29</f>
        <v>-871.97040000000004</v>
      </c>
    </row>
    <row r="30" spans="4:7">
      <c r="D30" s="31">
        <v>2</v>
      </c>
      <c r="E30" s="30">
        <f>+Cálculo!R29-E29</f>
        <v>1766.0160000000001</v>
      </c>
      <c r="F30" s="30">
        <f>+Cálculo!T29-F29</f>
        <v>1835.0010000000009</v>
      </c>
      <c r="G30" s="30">
        <f>+E30-F30</f>
        <v>-68.985000000000809</v>
      </c>
    </row>
    <row r="31" spans="4:7">
      <c r="D31" s="31">
        <v>3</v>
      </c>
      <c r="E31" s="30">
        <f>+Cálculo!R41-E29-E30</f>
        <v>2497.2570000000001</v>
      </c>
      <c r="F31" s="30">
        <f>+Cálculo!T41-F29-F30</f>
        <v>2202.0012000000024</v>
      </c>
      <c r="G31" s="30">
        <f>+E31-F31</f>
        <v>295.25579999999763</v>
      </c>
    </row>
    <row r="32" spans="4:7">
      <c r="D32" s="29" t="s">
        <v>41</v>
      </c>
      <c r="E32" s="30">
        <f>+Cálculo!R41</f>
        <v>4859.3033999999998</v>
      </c>
      <c r="F32" s="30">
        <f>+Cálculo!T41</f>
        <v>5505.0030000000033</v>
      </c>
      <c r="G32" s="30">
        <f>+E32-F32</f>
        <v>-645.69960000000356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8:F32"/>
  <sheetViews>
    <sheetView topLeftCell="A13" workbookViewId="0">
      <selection activeCell="F28" sqref="F28:F32"/>
    </sheetView>
  </sheetViews>
  <sheetFormatPr baseColWidth="10" defaultRowHeight="15"/>
  <cols>
    <col min="5" max="5" width="13.140625" bestFit="1" customWidth="1"/>
  </cols>
  <sheetData>
    <row r="28" spans="3:6">
      <c r="C28" s="32" t="s">
        <v>40</v>
      </c>
      <c r="D28" s="32" t="s">
        <v>37</v>
      </c>
      <c r="E28" s="32" t="s">
        <v>38</v>
      </c>
      <c r="F28" s="32" t="s">
        <v>39</v>
      </c>
    </row>
    <row r="29" spans="3:6">
      <c r="C29" s="31">
        <v>1</v>
      </c>
      <c r="D29" s="30">
        <f>+Cálculo!R17</f>
        <v>596.03039999999999</v>
      </c>
      <c r="E29" s="30">
        <f>+Cálculo!U17</f>
        <v>2202.0011999999997</v>
      </c>
      <c r="F29" s="30">
        <f>+D29-E29</f>
        <v>-1605.9707999999996</v>
      </c>
    </row>
    <row r="30" spans="3:6">
      <c r="C30" s="31">
        <v>2</v>
      </c>
      <c r="D30" s="30">
        <f>+Cálculo!R29-Cálculo!R17</f>
        <v>1766.0160000000001</v>
      </c>
      <c r="E30" s="30">
        <f>+Cálculo!U29-Cálculo!U17</f>
        <v>2348.8012800000015</v>
      </c>
      <c r="F30" s="30">
        <f>+D30-E30</f>
        <v>-582.78528000000142</v>
      </c>
    </row>
    <row r="31" spans="3:6">
      <c r="C31" s="31">
        <v>3</v>
      </c>
      <c r="D31" s="30">
        <f>+Cálculo!R41-Cálculo!R29</f>
        <v>2497.2569999999996</v>
      </c>
      <c r="E31" s="30">
        <f>+Cálculo!U41-Cálculo!U29</f>
        <v>2495.6013599999969</v>
      </c>
      <c r="F31" s="30">
        <f>+D31-E31</f>
        <v>1.655640000002677</v>
      </c>
    </row>
    <row r="32" spans="3:6">
      <c r="C32" s="29" t="s">
        <v>41</v>
      </c>
      <c r="D32" s="30">
        <f>+Cálculo!R41</f>
        <v>4859.3033999999998</v>
      </c>
      <c r="E32" s="30">
        <f>+Cálculo!U41</f>
        <v>7046.4038399999981</v>
      </c>
      <c r="F32" s="30">
        <f>+D32-E32</f>
        <v>-2187.1004399999983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7:F31"/>
  <sheetViews>
    <sheetView workbookViewId="0">
      <selection activeCell="J28" sqref="J28"/>
    </sheetView>
  </sheetViews>
  <sheetFormatPr baseColWidth="10" defaultRowHeight="15"/>
  <cols>
    <col min="4" max="4" width="11.28515625" bestFit="1" customWidth="1"/>
    <col min="5" max="5" width="13.140625" bestFit="1" customWidth="1"/>
  </cols>
  <sheetData>
    <row r="27" spans="3:6">
      <c r="C27" s="32" t="s">
        <v>40</v>
      </c>
      <c r="D27" s="32" t="s">
        <v>37</v>
      </c>
      <c r="E27" s="32" t="s">
        <v>38</v>
      </c>
      <c r="F27" s="32" t="s">
        <v>39</v>
      </c>
    </row>
    <row r="28" spans="3:6">
      <c r="C28" s="31">
        <v>1</v>
      </c>
      <c r="D28" s="30">
        <f>+Cálculo!S17</f>
        <v>596.03039999999999</v>
      </c>
      <c r="E28" s="30">
        <f>+Cálculo!T17</f>
        <v>1468.0008</v>
      </c>
      <c r="F28" s="30">
        <f>+D28-E28</f>
        <v>-871.97040000000004</v>
      </c>
    </row>
    <row r="29" spans="3:6">
      <c r="C29" s="31">
        <v>2</v>
      </c>
      <c r="D29" s="30">
        <f>+Cálculo!S29-Cálculo!S17</f>
        <v>1766.0160000000001</v>
      </c>
      <c r="E29" s="30">
        <f>+Cálculo!T29-Cálculo!T17</f>
        <v>1835.0010000000009</v>
      </c>
      <c r="F29" s="30">
        <f>+D29-E29</f>
        <v>-68.985000000000809</v>
      </c>
    </row>
    <row r="30" spans="3:6">
      <c r="C30" s="31">
        <v>3</v>
      </c>
      <c r="D30" s="30">
        <f>+Cálculo!S41-Cálculo!S29</f>
        <v>2936.0015999999996</v>
      </c>
      <c r="E30" s="30">
        <f>+Cálculo!T41-Cálculo!T29</f>
        <v>2202.0012000000024</v>
      </c>
      <c r="F30" s="30">
        <f>+D30-E30</f>
        <v>734.00039999999717</v>
      </c>
    </row>
    <row r="31" spans="3:6">
      <c r="C31" s="29" t="s">
        <v>41</v>
      </c>
      <c r="D31" s="30">
        <f>+Cálculo!S41</f>
        <v>5298.0479999999998</v>
      </c>
      <c r="E31" s="30">
        <f>+Cálculo!T41</f>
        <v>5505.0030000000033</v>
      </c>
      <c r="F31" s="30">
        <f>+D31-E31</f>
        <v>-206.95500000000357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27:F31"/>
  <sheetViews>
    <sheetView topLeftCell="A10" workbookViewId="0">
      <selection activeCell="F27" sqref="F27:F31"/>
    </sheetView>
  </sheetViews>
  <sheetFormatPr baseColWidth="10" defaultRowHeight="15"/>
  <cols>
    <col min="5" max="5" width="13.140625" bestFit="1" customWidth="1"/>
  </cols>
  <sheetData>
    <row r="27" spans="3:6">
      <c r="C27" s="32" t="s">
        <v>40</v>
      </c>
      <c r="D27" s="32" t="s">
        <v>37</v>
      </c>
      <c r="E27" s="32" t="s">
        <v>38</v>
      </c>
      <c r="F27" s="32" t="s">
        <v>39</v>
      </c>
    </row>
    <row r="28" spans="3:6">
      <c r="C28" s="31">
        <v>1</v>
      </c>
      <c r="D28" s="30">
        <f>+Cálculo!S17</f>
        <v>596.03039999999999</v>
      </c>
      <c r="E28" s="30">
        <f>+Cálculo!U17</f>
        <v>2202.0011999999997</v>
      </c>
      <c r="F28" s="30">
        <f>+D28-E28</f>
        <v>-1605.9707999999996</v>
      </c>
    </row>
    <row r="29" spans="3:6">
      <c r="C29" s="31">
        <v>2</v>
      </c>
      <c r="D29" s="30">
        <f>+Cálculo!S29-Cálculo!S17</f>
        <v>1766.0160000000001</v>
      </c>
      <c r="E29" s="30">
        <f>+Cálculo!U29-Cálculo!U17</f>
        <v>2348.8012800000015</v>
      </c>
      <c r="F29" s="30">
        <f>+D29-E29</f>
        <v>-582.78528000000142</v>
      </c>
    </row>
    <row r="30" spans="3:6">
      <c r="C30" s="31">
        <v>3</v>
      </c>
      <c r="D30" s="30">
        <f>+Cálculo!S41-Cálculo!S29</f>
        <v>2936.0015999999996</v>
      </c>
      <c r="E30" s="30">
        <f>+Cálculo!U41-Cálculo!U29</f>
        <v>2495.6013599999969</v>
      </c>
      <c r="F30" s="30">
        <f>+D30-E30</f>
        <v>440.40024000000267</v>
      </c>
    </row>
    <row r="31" spans="3:6">
      <c r="C31" s="29" t="s">
        <v>41</v>
      </c>
      <c r="D31" s="30">
        <f>+Cálculo!S41</f>
        <v>5298.0479999999998</v>
      </c>
      <c r="E31" s="30">
        <f>+Cálculo!U41</f>
        <v>7046.4038399999981</v>
      </c>
      <c r="F31" s="30">
        <f>+D31-E31</f>
        <v>-1748.3558399999984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Cálculo</vt:lpstr>
      <vt:lpstr>Menor de 30;35 JC</vt:lpstr>
      <vt:lpstr>Menor 30;35 JP</vt:lpstr>
      <vt:lpstr>Mayor 30;35 JC</vt:lpstr>
      <vt:lpstr>Mayor 30;35 JP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Perez</dc:creator>
  <cp:lastModifiedBy>Windows User</cp:lastModifiedBy>
  <dcterms:created xsi:type="dcterms:W3CDTF">2015-03-10T09:13:57Z</dcterms:created>
  <dcterms:modified xsi:type="dcterms:W3CDTF">2018-02-05T07:57:00Z</dcterms:modified>
</cp:coreProperties>
</file>