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Cálculo" sheetId="9" r:id="rId1"/>
    <sheet name="Menor de 30;35 JC" sheetId="10" r:id="rId2"/>
    <sheet name="Menor 30;35 JP" sheetId="11" r:id="rId3"/>
    <sheet name="Mayor 30;35 JC" sheetId="12" r:id="rId4"/>
    <sheet name="Mayor 30;35 JP" sheetId="13" r:id="rId5"/>
  </sheets>
  <calcPr calcId="124519"/>
</workbook>
</file>

<file path=xl/calcChain.xml><?xml version="1.0" encoding="utf-8"?>
<calcChain xmlns="http://schemas.openxmlformats.org/spreadsheetml/2006/main">
  <c r="D10" i="9"/>
  <c r="F10" s="1"/>
  <c r="D23"/>
  <c r="D24"/>
  <c r="E8"/>
  <c r="D25"/>
  <c r="D22"/>
  <c r="H21"/>
  <c r="G21"/>
  <c r="F21"/>
  <c r="E21"/>
  <c r="D12"/>
  <c r="F12" s="1"/>
  <c r="D11"/>
  <c r="F11" s="1"/>
  <c r="D9"/>
  <c r="G8"/>
  <c r="F8"/>
  <c r="D27" l="1"/>
  <c r="G27" s="1"/>
  <c r="G28" s="1"/>
  <c r="L21" s="1"/>
  <c r="D14"/>
  <c r="E9"/>
  <c r="G9"/>
  <c r="E10"/>
  <c r="G10"/>
  <c r="E11"/>
  <c r="G11"/>
  <c r="E12"/>
  <c r="G12"/>
  <c r="F9"/>
  <c r="F14" s="1"/>
  <c r="F15" s="1"/>
  <c r="K9" s="1"/>
  <c r="F27" l="1"/>
  <c r="F28" s="1"/>
  <c r="K22" s="1"/>
  <c r="P41" s="1"/>
  <c r="E27"/>
  <c r="E28" s="1"/>
  <c r="H27"/>
  <c r="H28" s="1"/>
  <c r="L22" s="1"/>
  <c r="Q41" s="1"/>
  <c r="Q23"/>
  <c r="Q21"/>
  <c r="Q19"/>
  <c r="Q17"/>
  <c r="Q15"/>
  <c r="Q13"/>
  <c r="Q11"/>
  <c r="Q9"/>
  <c r="Q7"/>
  <c r="Q22"/>
  <c r="Q20"/>
  <c r="Q18"/>
  <c r="Q16"/>
  <c r="Q14"/>
  <c r="Q12"/>
  <c r="Q10"/>
  <c r="Q8"/>
  <c r="Q6"/>
  <c r="U6" s="1"/>
  <c r="O17"/>
  <c r="O15"/>
  <c r="O13"/>
  <c r="N17"/>
  <c r="N15"/>
  <c r="N13"/>
  <c r="O16"/>
  <c r="O14"/>
  <c r="O12"/>
  <c r="N16"/>
  <c r="N14"/>
  <c r="N12"/>
  <c r="N36"/>
  <c r="O24"/>
  <c r="G14"/>
  <c r="G15" s="1"/>
  <c r="K10" s="1"/>
  <c r="E14"/>
  <c r="K21" l="1"/>
  <c r="P21" s="1"/>
  <c r="Q38"/>
  <c r="Q39"/>
  <c r="Q30"/>
  <c r="Q29"/>
  <c r="P36"/>
  <c r="E15"/>
  <c r="K8" s="1"/>
  <c r="K11"/>
  <c r="P20"/>
  <c r="P19"/>
  <c r="Q26"/>
  <c r="Q34"/>
  <c r="Q25"/>
  <c r="Q33"/>
  <c r="P28"/>
  <c r="P27"/>
  <c r="Q24"/>
  <c r="Q28"/>
  <c r="Q32"/>
  <c r="Q36"/>
  <c r="Q40"/>
  <c r="Q27"/>
  <c r="Q31"/>
  <c r="Q35"/>
  <c r="P24"/>
  <c r="P32"/>
  <c r="P40"/>
  <c r="P35"/>
  <c r="U7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P8"/>
  <c r="P16"/>
  <c r="P7"/>
  <c r="P15"/>
  <c r="P23"/>
  <c r="Q37"/>
  <c r="P26"/>
  <c r="P30"/>
  <c r="P34"/>
  <c r="P38"/>
  <c r="P25"/>
  <c r="P31"/>
  <c r="P39"/>
  <c r="P29"/>
  <c r="P33"/>
  <c r="P37"/>
  <c r="P6"/>
  <c r="T6" s="1"/>
  <c r="T7" s="1"/>
  <c r="T8" s="1"/>
  <c r="P10"/>
  <c r="P14"/>
  <c r="P18"/>
  <c r="P22"/>
  <c r="P9"/>
  <c r="P13"/>
  <c r="P17"/>
  <c r="N35"/>
  <c r="N33"/>
  <c r="N31"/>
  <c r="N29"/>
  <c r="N27"/>
  <c r="N25"/>
  <c r="O23"/>
  <c r="O21"/>
  <c r="O19"/>
  <c r="N23"/>
  <c r="N21"/>
  <c r="N19"/>
  <c r="N34"/>
  <c r="N32"/>
  <c r="N30"/>
  <c r="N28"/>
  <c r="N26"/>
  <c r="N24"/>
  <c r="O22"/>
  <c r="O20"/>
  <c r="O18"/>
  <c r="N22"/>
  <c r="N20"/>
  <c r="N18"/>
  <c r="O41"/>
  <c r="O39"/>
  <c r="O37"/>
  <c r="O35"/>
  <c r="O33"/>
  <c r="O31"/>
  <c r="O29"/>
  <c r="O27"/>
  <c r="O25"/>
  <c r="O40"/>
  <c r="O38"/>
  <c r="O36"/>
  <c r="O34"/>
  <c r="O32"/>
  <c r="O30"/>
  <c r="O28"/>
  <c r="O26"/>
  <c r="N41"/>
  <c r="N39"/>
  <c r="N37"/>
  <c r="N40"/>
  <c r="N38"/>
  <c r="P11" l="1"/>
  <c r="P12"/>
  <c r="O9"/>
  <c r="N11"/>
  <c r="N7"/>
  <c r="O8"/>
  <c r="N10"/>
  <c r="N6"/>
  <c r="R6" s="1"/>
  <c r="O11"/>
  <c r="O7"/>
  <c r="N9"/>
  <c r="O10"/>
  <c r="O6"/>
  <c r="S6" s="1"/>
  <c r="N8"/>
  <c r="U27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T9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R7" l="1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S7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</calcChain>
</file>

<file path=xl/comments1.xml><?xml version="1.0" encoding="utf-8"?>
<comments xmlns="http://schemas.openxmlformats.org/spreadsheetml/2006/main">
  <authors>
    <author>Alfredo Perez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Son obligatorias si no se elige la cobertura por contingencias profesionales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Son obligatorias si no se elige la cobertura por contingencias profesionales</t>
        </r>
      </text>
    </comment>
  </commentList>
</comments>
</file>

<file path=xl/sharedStrings.xml><?xml version="1.0" encoding="utf-8"?>
<sst xmlns="http://schemas.openxmlformats.org/spreadsheetml/2006/main" count="58" uniqueCount="37">
  <si>
    <t>CC</t>
  </si>
  <si>
    <t>IT</t>
  </si>
  <si>
    <t>Cese</t>
  </si>
  <si>
    <t>Cuota</t>
  </si>
  <si>
    <t>mes</t>
  </si>
  <si>
    <t>tarifa plana</t>
  </si>
  <si>
    <t>pluriactividad</t>
  </si>
  <si>
    <t>SI</t>
  </si>
  <si>
    <t>NO (Solo Pluriactividad)</t>
  </si>
  <si>
    <t>C. PROFESIONALES</t>
  </si>
  <si>
    <t>NO</t>
  </si>
  <si>
    <t>Riesgo de embarazo y lactancia</t>
  </si>
  <si>
    <t>Tipo de cotización</t>
  </si>
  <si>
    <t>base de cotizacion</t>
  </si>
  <si>
    <t>bc Jcompleta</t>
  </si>
  <si>
    <t>bc Jparcial</t>
  </si>
  <si>
    <t>6 meses</t>
  </si>
  <si>
    <t>12 meses (hombres&lt;30;mujeres&lt;35)</t>
  </si>
  <si>
    <t>18 meses</t>
  </si>
  <si>
    <t>JC</t>
  </si>
  <si>
    <t>JP</t>
  </si>
  <si>
    <t>tarifa plana &lt;30;35</t>
  </si>
  <si>
    <t>tarifa plana &gt;30;35</t>
  </si>
  <si>
    <t>pluriactividad JP</t>
  </si>
  <si>
    <t>pluriactividad JC</t>
  </si>
  <si>
    <t>Acum tarifa plana &lt;30;35</t>
  </si>
  <si>
    <t>Acum tarifa plana &gt;30;35</t>
  </si>
  <si>
    <t>Acum pluriactividad JC</t>
  </si>
  <si>
    <t>Acum pluriactividad JP</t>
  </si>
  <si>
    <t>conclusiones</t>
  </si>
  <si>
    <t>menor de 30;35 a JC</t>
  </si>
  <si>
    <t>menor de 30;35 a JP</t>
  </si>
  <si>
    <t>mayor de 30;35 JC</t>
  </si>
  <si>
    <t>mayor de 30;35 JP</t>
  </si>
  <si>
    <t>Comparativa Pluriactividad</t>
  </si>
  <si>
    <t>Comparativa tarifa plana</t>
  </si>
  <si>
    <r>
      <rPr>
        <sz val="11"/>
        <color rgb="FFFF0000"/>
        <rFont val="Calibri"/>
        <family val="2"/>
        <scheme val="minor"/>
      </rPr>
      <t xml:space="preserve">INSTRUCCIONES: </t>
    </r>
    <r>
      <rPr>
        <sz val="11"/>
        <color theme="1"/>
        <rFont val="Calibri"/>
        <family val="2"/>
        <scheme val="minor"/>
      </rPr>
      <t>solo rellenar las casillas en verde; las casillas en amarillo se elegen del desplegable. La comparativa podemos verla en las pestañas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</si>
</sst>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1D9B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AFF"/>
        <bgColor indexed="64"/>
      </patternFill>
    </fill>
    <fill>
      <patternFill patternType="solid">
        <fgColor rgb="FFFFE5F1"/>
        <bgColor indexed="64"/>
      </patternFill>
    </fill>
    <fill>
      <patternFill patternType="solid">
        <fgColor rgb="FFFEF1DE"/>
        <bgColor indexed="64"/>
      </patternFill>
    </fill>
    <fill>
      <patternFill patternType="solid">
        <fgColor rgb="FFDDFCD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0" fontId="0" fillId="2" borderId="1" xfId="0" applyFill="1" applyBorder="1"/>
    <xf numFmtId="2" fontId="0" fillId="2" borderId="0" xfId="0" applyNumberFormat="1" applyFill="1"/>
    <xf numFmtId="0" fontId="0" fillId="2" borderId="0" xfId="0" applyFill="1" applyAlignment="1">
      <alignment horizontal="center"/>
    </xf>
    <xf numFmtId="10" fontId="0" fillId="2" borderId="1" xfId="1" applyNumberFormat="1" applyFont="1" applyFill="1" applyBorder="1"/>
    <xf numFmtId="0" fontId="0" fillId="2" borderId="1" xfId="0" applyFill="1" applyBorder="1" applyAlignment="1">
      <alignment horizontal="left"/>
    </xf>
    <xf numFmtId="10" fontId="0" fillId="2" borderId="0" xfId="1" applyNumberFormat="1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10" fontId="0" fillId="2" borderId="9" xfId="1" applyNumberFormat="1" applyFont="1" applyFill="1" applyBorder="1"/>
    <xf numFmtId="10" fontId="3" fillId="4" borderId="12" xfId="1" applyNumberFormat="1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2" fontId="0" fillId="2" borderId="0" xfId="1" applyNumberFormat="1" applyFont="1" applyFill="1"/>
    <xf numFmtId="10" fontId="0" fillId="2" borderId="8" xfId="1" applyNumberFormat="1" applyFont="1" applyFill="1" applyBorder="1"/>
    <xf numFmtId="2" fontId="0" fillId="2" borderId="0" xfId="1" applyNumberFormat="1" applyFont="1" applyFill="1" applyBorder="1"/>
    <xf numFmtId="2" fontId="0" fillId="2" borderId="1" xfId="1" applyNumberFormat="1" applyFont="1" applyFill="1" applyBorder="1"/>
    <xf numFmtId="2" fontId="0" fillId="2" borderId="0" xfId="1" applyNumberFormat="1" applyFont="1" applyFill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" fontId="4" fillId="2" borderId="0" xfId="1" applyNumberFormat="1" applyFont="1" applyFill="1"/>
    <xf numFmtId="2" fontId="4" fillId="2" borderId="0" xfId="1" applyNumberFormat="1" applyFont="1" applyFill="1"/>
    <xf numFmtId="2" fontId="4" fillId="2" borderId="0" xfId="1" applyNumberFormat="1" applyFont="1" applyFill="1" applyBorder="1"/>
    <xf numFmtId="2" fontId="4" fillId="2" borderId="0" xfId="1" applyNumberFormat="1" applyFont="1" applyFill="1" applyAlignment="1">
      <alignment horizontal="center"/>
    </xf>
    <xf numFmtId="10" fontId="0" fillId="2" borderId="6" xfId="1" applyNumberFormat="1" applyFont="1" applyFill="1" applyBorder="1" applyAlignment="1">
      <alignment horizontal="center"/>
    </xf>
    <xf numFmtId="10" fontId="0" fillId="2" borderId="7" xfId="1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2" fontId="6" fillId="6" borderId="0" xfId="0" applyNumberFormat="1" applyFont="1" applyFill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0" fontId="0" fillId="2" borderId="1" xfId="1" applyNumberFormat="1" applyFont="1" applyFill="1" applyBorder="1" applyProtection="1">
      <protection locked="0"/>
    </xf>
    <xf numFmtId="2" fontId="0" fillId="4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</cellXfs>
  <cellStyles count="2">
    <cellStyle name="Normal" xfId="0" builtinId="0"/>
    <cellStyle name="Porcentual" xfId="1" builtinId="5"/>
  </cellStyles>
  <dxfs count="2">
    <dxf>
      <font>
        <color rgb="FF009900"/>
      </font>
      <fill>
        <patternFill>
          <bgColor rgb="FFCCFFCC"/>
        </patternFill>
      </fill>
    </dxf>
    <dxf>
      <font>
        <color rgb="FF1D9B20"/>
      </font>
      <fill>
        <patternFill>
          <bgColor rgb="FFDDFCD0"/>
        </patternFill>
      </fill>
    </dxf>
  </dxfs>
  <tableStyles count="0" defaultTableStyle="TableStyleMedium9" defaultPivotStyle="PivotStyleLight16"/>
  <colors>
    <mruColors>
      <color rgb="FFFFE5F1"/>
      <color rgb="FF1D9B20"/>
      <color rgb="FF009900"/>
      <color rgb="FFCCFFCC"/>
      <color rgb="FFDDFCD0"/>
      <color rgb="FFD9EAD2"/>
      <color rgb="FFDFF3DD"/>
      <color rgb="FFF3FAFF"/>
      <color rgb="FFFEF1DE"/>
      <color rgb="FFE5F5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MENORES 30;35 JORNADA COMPLETA</a:t>
            </a:r>
          </a:p>
        </c:rich>
      </c:tx>
      <c:layout/>
    </c:title>
    <c:plotArea>
      <c:layout/>
      <c:lineChart>
        <c:grouping val="standard"/>
        <c:ser>
          <c:idx val="5"/>
          <c:order val="0"/>
          <c:tx>
            <c:strRef>
              <c:f>Cálculo!$R$5</c:f>
              <c:strCache>
                <c:ptCount val="1"/>
                <c:pt idx="0">
                  <c:v>Acum tarifa plana &lt;30;35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Cálculo!$R$6:$R$41</c:f>
              <c:numCache>
                <c:formatCode>0.00</c:formatCode>
                <c:ptCount val="36"/>
                <c:pt idx="0">
                  <c:v>73.770060000000001</c:v>
                </c:pt>
                <c:pt idx="1">
                  <c:v>147.54012</c:v>
                </c:pt>
                <c:pt idx="2">
                  <c:v>221.31018</c:v>
                </c:pt>
                <c:pt idx="3">
                  <c:v>295.08024</c:v>
                </c:pt>
                <c:pt idx="4">
                  <c:v>368.8503</c:v>
                </c:pt>
                <c:pt idx="5">
                  <c:v>442.62036000000001</c:v>
                </c:pt>
                <c:pt idx="6">
                  <c:v>596.23356000000001</c:v>
                </c:pt>
                <c:pt idx="7">
                  <c:v>749.84676000000002</c:v>
                </c:pt>
                <c:pt idx="8">
                  <c:v>903.45996000000002</c:v>
                </c:pt>
                <c:pt idx="9">
                  <c:v>1057.0731599999999</c:v>
                </c:pt>
                <c:pt idx="10">
                  <c:v>1210.6863599999999</c:v>
                </c:pt>
                <c:pt idx="11">
                  <c:v>1364.2995599999999</c:v>
                </c:pt>
                <c:pt idx="12">
                  <c:v>1571.1415199999999</c:v>
                </c:pt>
                <c:pt idx="13">
                  <c:v>1777.9834799999999</c:v>
                </c:pt>
                <c:pt idx="14">
                  <c:v>1984.8254399999998</c:v>
                </c:pt>
                <c:pt idx="15">
                  <c:v>2191.6673999999998</c:v>
                </c:pt>
                <c:pt idx="16">
                  <c:v>2398.50936</c:v>
                </c:pt>
                <c:pt idx="17">
                  <c:v>2605.3513200000002</c:v>
                </c:pt>
                <c:pt idx="18">
                  <c:v>2812.1932800000004</c:v>
                </c:pt>
                <c:pt idx="19">
                  <c:v>3019.0352400000006</c:v>
                </c:pt>
                <c:pt idx="20">
                  <c:v>3225.8772000000008</c:v>
                </c:pt>
                <c:pt idx="21">
                  <c:v>3432.719160000001</c:v>
                </c:pt>
                <c:pt idx="22">
                  <c:v>3639.5611200000012</c:v>
                </c:pt>
                <c:pt idx="23">
                  <c:v>3846.4030800000014</c:v>
                </c:pt>
                <c:pt idx="24">
                  <c:v>4053.2450400000016</c:v>
                </c:pt>
                <c:pt idx="25">
                  <c:v>4260.0870000000014</c:v>
                </c:pt>
                <c:pt idx="26">
                  <c:v>4466.9289600000011</c:v>
                </c:pt>
                <c:pt idx="27">
                  <c:v>4673.7709200000008</c:v>
                </c:pt>
                <c:pt idx="28">
                  <c:v>4880.6128800000006</c:v>
                </c:pt>
                <c:pt idx="29">
                  <c:v>5087.4548400000003</c:v>
                </c:pt>
                <c:pt idx="30">
                  <c:v>5374.13994</c:v>
                </c:pt>
                <c:pt idx="31">
                  <c:v>5660.8250399999997</c:v>
                </c:pt>
                <c:pt idx="32">
                  <c:v>5947.5101399999994</c:v>
                </c:pt>
                <c:pt idx="33">
                  <c:v>6234.1952399999991</c:v>
                </c:pt>
                <c:pt idx="34">
                  <c:v>6520.8803399999988</c:v>
                </c:pt>
                <c:pt idx="35">
                  <c:v>6807.5654399999985</c:v>
                </c:pt>
              </c:numCache>
            </c:numRef>
          </c:val>
        </c:ser>
        <c:ser>
          <c:idx val="7"/>
          <c:order val="1"/>
          <c:tx>
            <c:strRef>
              <c:f>Cálculo!$T$5</c:f>
              <c:strCache>
                <c:ptCount val="1"/>
                <c:pt idx="0">
                  <c:v>Acum pluriactividad JC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Cálculo!$T$6:$T$41</c:f>
              <c:numCache>
                <c:formatCode>0.00</c:formatCode>
                <c:ptCount val="36"/>
                <c:pt idx="0">
                  <c:v>143.34255000000005</c:v>
                </c:pt>
                <c:pt idx="1">
                  <c:v>286.68510000000009</c:v>
                </c:pt>
                <c:pt idx="2">
                  <c:v>430.02765000000011</c:v>
                </c:pt>
                <c:pt idx="3">
                  <c:v>573.37020000000018</c:v>
                </c:pt>
                <c:pt idx="4">
                  <c:v>716.71275000000026</c:v>
                </c:pt>
                <c:pt idx="5">
                  <c:v>860.05530000000033</c:v>
                </c:pt>
                <c:pt idx="6">
                  <c:v>1003.3978500000004</c:v>
                </c:pt>
                <c:pt idx="7">
                  <c:v>1146.7404000000004</c:v>
                </c:pt>
                <c:pt idx="8">
                  <c:v>1290.0829500000004</c:v>
                </c:pt>
                <c:pt idx="9">
                  <c:v>1433.4255000000005</c:v>
                </c:pt>
                <c:pt idx="10">
                  <c:v>1576.7680500000006</c:v>
                </c:pt>
                <c:pt idx="11">
                  <c:v>1720.1106000000007</c:v>
                </c:pt>
                <c:pt idx="12">
                  <c:v>1863.4531500000007</c:v>
                </c:pt>
                <c:pt idx="13">
                  <c:v>2006.7957000000008</c:v>
                </c:pt>
                <c:pt idx="14">
                  <c:v>2150.1382500000009</c:v>
                </c:pt>
                <c:pt idx="15">
                  <c:v>2293.4808000000007</c:v>
                </c:pt>
                <c:pt idx="16">
                  <c:v>2436.8233500000006</c:v>
                </c:pt>
                <c:pt idx="17">
                  <c:v>2580.1659000000004</c:v>
                </c:pt>
                <c:pt idx="18">
                  <c:v>2795.1797250000004</c:v>
                </c:pt>
                <c:pt idx="19">
                  <c:v>3010.1935500000004</c:v>
                </c:pt>
                <c:pt idx="20">
                  <c:v>3225.2073750000004</c:v>
                </c:pt>
                <c:pt idx="21">
                  <c:v>3440.2212000000004</c:v>
                </c:pt>
                <c:pt idx="22">
                  <c:v>3655.2350250000004</c:v>
                </c:pt>
                <c:pt idx="23">
                  <c:v>3870.2488500000004</c:v>
                </c:pt>
                <c:pt idx="24">
                  <c:v>4085.2626750000004</c:v>
                </c:pt>
                <c:pt idx="25">
                  <c:v>4300.2765000000009</c:v>
                </c:pt>
                <c:pt idx="26">
                  <c:v>4515.2903250000008</c:v>
                </c:pt>
                <c:pt idx="27">
                  <c:v>4730.3041500000008</c:v>
                </c:pt>
                <c:pt idx="28">
                  <c:v>4945.3179750000008</c:v>
                </c:pt>
                <c:pt idx="29">
                  <c:v>5160.3318000000008</c:v>
                </c:pt>
                <c:pt idx="30">
                  <c:v>5375.3456250000008</c:v>
                </c:pt>
                <c:pt idx="31">
                  <c:v>5590.3594500000008</c:v>
                </c:pt>
                <c:pt idx="32">
                  <c:v>5805.3732750000008</c:v>
                </c:pt>
                <c:pt idx="33">
                  <c:v>6020.3871000000008</c:v>
                </c:pt>
                <c:pt idx="34">
                  <c:v>6235.4009250000008</c:v>
                </c:pt>
                <c:pt idx="35">
                  <c:v>6450.4147500000008</c:v>
                </c:pt>
              </c:numCache>
            </c:numRef>
          </c:val>
        </c:ser>
        <c:dLbls/>
        <c:dropLines/>
        <c:marker val="1"/>
        <c:axId val="217912448"/>
        <c:axId val="217913984"/>
      </c:lineChart>
      <c:catAx>
        <c:axId val="217912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217913984"/>
        <c:crosses val="autoZero"/>
        <c:auto val="1"/>
        <c:lblAlgn val="ctr"/>
        <c:lblOffset val="100"/>
      </c:catAx>
      <c:valAx>
        <c:axId val="2179139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Euros</a:t>
                </a:r>
                <a:r>
                  <a:rPr lang="es-ES" baseline="0"/>
                  <a:t> cuota autónomo</a:t>
                </a:r>
                <a:endParaRPr lang="es-ES"/>
              </a:p>
            </c:rich>
          </c:tx>
          <c:layout/>
        </c:title>
        <c:numFmt formatCode="0.00" sourceLinked="1"/>
        <c:tickLblPos val="nextTo"/>
        <c:crossAx val="217912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MENORES 30;35 JORNADA PARCIAL</a:t>
            </a:r>
          </a:p>
        </c:rich>
      </c:tx>
      <c:layout/>
    </c:title>
    <c:plotArea>
      <c:layout/>
      <c:lineChart>
        <c:grouping val="standard"/>
        <c:ser>
          <c:idx val="5"/>
          <c:order val="0"/>
          <c:tx>
            <c:strRef>
              <c:f>Cálculo!$R$5</c:f>
              <c:strCache>
                <c:ptCount val="1"/>
                <c:pt idx="0">
                  <c:v>Acum tarifa plana &lt;30;35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Cálculo!$R$6:$R$41</c:f>
              <c:numCache>
                <c:formatCode>0.00</c:formatCode>
                <c:ptCount val="36"/>
                <c:pt idx="0">
                  <c:v>73.770060000000001</c:v>
                </c:pt>
                <c:pt idx="1">
                  <c:v>147.54012</c:v>
                </c:pt>
                <c:pt idx="2">
                  <c:v>221.31018</c:v>
                </c:pt>
                <c:pt idx="3">
                  <c:v>295.08024</c:v>
                </c:pt>
                <c:pt idx="4">
                  <c:v>368.8503</c:v>
                </c:pt>
                <c:pt idx="5">
                  <c:v>442.62036000000001</c:v>
                </c:pt>
                <c:pt idx="6">
                  <c:v>596.23356000000001</c:v>
                </c:pt>
                <c:pt idx="7">
                  <c:v>749.84676000000002</c:v>
                </c:pt>
                <c:pt idx="8">
                  <c:v>903.45996000000002</c:v>
                </c:pt>
                <c:pt idx="9">
                  <c:v>1057.0731599999999</c:v>
                </c:pt>
                <c:pt idx="10">
                  <c:v>1210.6863599999999</c:v>
                </c:pt>
                <c:pt idx="11">
                  <c:v>1364.2995599999999</c:v>
                </c:pt>
                <c:pt idx="12">
                  <c:v>1571.1415199999999</c:v>
                </c:pt>
                <c:pt idx="13">
                  <c:v>1777.9834799999999</c:v>
                </c:pt>
                <c:pt idx="14">
                  <c:v>1984.8254399999998</c:v>
                </c:pt>
                <c:pt idx="15">
                  <c:v>2191.6673999999998</c:v>
                </c:pt>
                <c:pt idx="16">
                  <c:v>2398.50936</c:v>
                </c:pt>
                <c:pt idx="17">
                  <c:v>2605.3513200000002</c:v>
                </c:pt>
                <c:pt idx="18">
                  <c:v>2812.1932800000004</c:v>
                </c:pt>
                <c:pt idx="19">
                  <c:v>3019.0352400000006</c:v>
                </c:pt>
                <c:pt idx="20">
                  <c:v>3225.8772000000008</c:v>
                </c:pt>
                <c:pt idx="21">
                  <c:v>3432.719160000001</c:v>
                </c:pt>
                <c:pt idx="22">
                  <c:v>3639.5611200000012</c:v>
                </c:pt>
                <c:pt idx="23">
                  <c:v>3846.4030800000014</c:v>
                </c:pt>
                <c:pt idx="24">
                  <c:v>4053.2450400000016</c:v>
                </c:pt>
                <c:pt idx="25">
                  <c:v>4260.0870000000014</c:v>
                </c:pt>
                <c:pt idx="26">
                  <c:v>4466.9289600000011</c:v>
                </c:pt>
                <c:pt idx="27">
                  <c:v>4673.7709200000008</c:v>
                </c:pt>
                <c:pt idx="28">
                  <c:v>4880.6128800000006</c:v>
                </c:pt>
                <c:pt idx="29">
                  <c:v>5087.4548400000003</c:v>
                </c:pt>
                <c:pt idx="30">
                  <c:v>5374.13994</c:v>
                </c:pt>
                <c:pt idx="31">
                  <c:v>5660.8250399999997</c:v>
                </c:pt>
                <c:pt idx="32">
                  <c:v>5947.5101399999994</c:v>
                </c:pt>
                <c:pt idx="33">
                  <c:v>6234.1952399999991</c:v>
                </c:pt>
                <c:pt idx="34">
                  <c:v>6520.8803399999988</c:v>
                </c:pt>
                <c:pt idx="35">
                  <c:v>6807.5654399999985</c:v>
                </c:pt>
              </c:numCache>
            </c:numRef>
          </c:val>
        </c:ser>
        <c:ser>
          <c:idx val="8"/>
          <c:order val="1"/>
          <c:tx>
            <c:strRef>
              <c:f>Cálculo!$U$5</c:f>
              <c:strCache>
                <c:ptCount val="1"/>
                <c:pt idx="0">
                  <c:v>Acum pluriactividad JP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Cálculo!$U$6:$U$41</c:f>
              <c:numCache>
                <c:formatCode>0.00</c:formatCode>
                <c:ptCount val="36"/>
                <c:pt idx="0">
                  <c:v>215.01382500000005</c:v>
                </c:pt>
                <c:pt idx="1">
                  <c:v>430.02765000000011</c:v>
                </c:pt>
                <c:pt idx="2">
                  <c:v>645.04147500000022</c:v>
                </c:pt>
                <c:pt idx="3">
                  <c:v>860.05530000000022</c:v>
                </c:pt>
                <c:pt idx="4">
                  <c:v>1075.0691250000002</c:v>
                </c:pt>
                <c:pt idx="5">
                  <c:v>1290.0829500000002</c:v>
                </c:pt>
                <c:pt idx="6">
                  <c:v>1505.0967750000002</c:v>
                </c:pt>
                <c:pt idx="7">
                  <c:v>1720.1106000000002</c:v>
                </c:pt>
                <c:pt idx="8">
                  <c:v>1935.1244250000002</c:v>
                </c:pt>
                <c:pt idx="9">
                  <c:v>2150.1382500000004</c:v>
                </c:pt>
                <c:pt idx="10">
                  <c:v>2365.1520750000004</c:v>
                </c:pt>
                <c:pt idx="11">
                  <c:v>2580.1659000000004</c:v>
                </c:pt>
                <c:pt idx="12">
                  <c:v>2795.1797250000004</c:v>
                </c:pt>
                <c:pt idx="13">
                  <c:v>3010.1935500000004</c:v>
                </c:pt>
                <c:pt idx="14">
                  <c:v>3225.2073750000004</c:v>
                </c:pt>
                <c:pt idx="15">
                  <c:v>3440.2212000000004</c:v>
                </c:pt>
                <c:pt idx="16">
                  <c:v>3655.2350250000004</c:v>
                </c:pt>
                <c:pt idx="17">
                  <c:v>3870.2488500000004</c:v>
                </c:pt>
                <c:pt idx="18">
                  <c:v>4113.9311850000004</c:v>
                </c:pt>
                <c:pt idx="19">
                  <c:v>4357.6135200000008</c:v>
                </c:pt>
                <c:pt idx="20">
                  <c:v>4601.2958550000012</c:v>
                </c:pt>
                <c:pt idx="21">
                  <c:v>4844.9781900000016</c:v>
                </c:pt>
                <c:pt idx="22">
                  <c:v>5088.6605250000021</c:v>
                </c:pt>
                <c:pt idx="23">
                  <c:v>5332.3428600000025</c:v>
                </c:pt>
                <c:pt idx="24">
                  <c:v>5576.0251950000029</c:v>
                </c:pt>
                <c:pt idx="25">
                  <c:v>5819.7075300000033</c:v>
                </c:pt>
                <c:pt idx="26">
                  <c:v>6063.3898650000037</c:v>
                </c:pt>
                <c:pt idx="27">
                  <c:v>6307.0722000000042</c:v>
                </c:pt>
                <c:pt idx="28">
                  <c:v>6550.7545350000046</c:v>
                </c:pt>
                <c:pt idx="29">
                  <c:v>6794.436870000005</c:v>
                </c:pt>
                <c:pt idx="30">
                  <c:v>7038.1192050000054</c:v>
                </c:pt>
                <c:pt idx="31">
                  <c:v>7281.8015400000058</c:v>
                </c:pt>
                <c:pt idx="32">
                  <c:v>7525.4838750000063</c:v>
                </c:pt>
                <c:pt idx="33">
                  <c:v>7769.1662100000067</c:v>
                </c:pt>
                <c:pt idx="34">
                  <c:v>8012.8485450000071</c:v>
                </c:pt>
                <c:pt idx="35">
                  <c:v>8256.5308800000075</c:v>
                </c:pt>
              </c:numCache>
            </c:numRef>
          </c:val>
        </c:ser>
        <c:dLbls/>
        <c:dropLines/>
        <c:marker val="1"/>
        <c:axId val="219244416"/>
        <c:axId val="219245952"/>
      </c:lineChart>
      <c:catAx>
        <c:axId val="219244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219245952"/>
        <c:crosses val="autoZero"/>
        <c:auto val="1"/>
        <c:lblAlgn val="ctr"/>
        <c:lblOffset val="100"/>
      </c:catAx>
      <c:valAx>
        <c:axId val="219245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Euros cuota autónomo</a:t>
                </a:r>
              </a:p>
            </c:rich>
          </c:tx>
          <c:layout/>
        </c:title>
        <c:numFmt formatCode="0.00" sourceLinked="1"/>
        <c:tickLblPos val="nextTo"/>
        <c:crossAx val="219244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MAYORES</a:t>
            </a:r>
            <a:r>
              <a:rPr lang="es-ES" baseline="0"/>
              <a:t> 30;35 JORNADA COMPLETA</a:t>
            </a:r>
            <a:endParaRPr lang="es-ES"/>
          </a:p>
        </c:rich>
      </c:tx>
      <c:layout/>
    </c:title>
    <c:plotArea>
      <c:layout/>
      <c:lineChart>
        <c:grouping val="standard"/>
        <c:ser>
          <c:idx val="6"/>
          <c:order val="0"/>
          <c:tx>
            <c:strRef>
              <c:f>Cálculo!$S$5</c:f>
              <c:strCache>
                <c:ptCount val="1"/>
                <c:pt idx="0">
                  <c:v>Acum tarifa plana &gt;30;35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Cálculo!$S$6:$S$41</c:f>
              <c:numCache>
                <c:formatCode>0.00</c:formatCode>
                <c:ptCount val="36"/>
                <c:pt idx="0">
                  <c:v>73.770060000000001</c:v>
                </c:pt>
                <c:pt idx="1">
                  <c:v>147.54012</c:v>
                </c:pt>
                <c:pt idx="2">
                  <c:v>221.31018</c:v>
                </c:pt>
                <c:pt idx="3">
                  <c:v>295.08024</c:v>
                </c:pt>
                <c:pt idx="4">
                  <c:v>368.8503</c:v>
                </c:pt>
                <c:pt idx="5">
                  <c:v>442.62036000000001</c:v>
                </c:pt>
                <c:pt idx="6">
                  <c:v>596.23356000000001</c:v>
                </c:pt>
                <c:pt idx="7">
                  <c:v>749.84676000000002</c:v>
                </c:pt>
                <c:pt idx="8">
                  <c:v>903.45996000000002</c:v>
                </c:pt>
                <c:pt idx="9">
                  <c:v>1057.0731599999999</c:v>
                </c:pt>
                <c:pt idx="10">
                  <c:v>1210.6863599999999</c:v>
                </c:pt>
                <c:pt idx="11">
                  <c:v>1364.2995599999999</c:v>
                </c:pt>
                <c:pt idx="12">
                  <c:v>1571.1415199999999</c:v>
                </c:pt>
                <c:pt idx="13">
                  <c:v>1777.9834799999999</c:v>
                </c:pt>
                <c:pt idx="14">
                  <c:v>1984.8254399999998</c:v>
                </c:pt>
                <c:pt idx="15">
                  <c:v>2191.6673999999998</c:v>
                </c:pt>
                <c:pt idx="16">
                  <c:v>2398.50936</c:v>
                </c:pt>
                <c:pt idx="17">
                  <c:v>2605.3513200000002</c:v>
                </c:pt>
                <c:pt idx="18">
                  <c:v>2892.0364200000004</c:v>
                </c:pt>
                <c:pt idx="19">
                  <c:v>3178.7215200000005</c:v>
                </c:pt>
                <c:pt idx="20">
                  <c:v>3465.4066200000007</c:v>
                </c:pt>
                <c:pt idx="21">
                  <c:v>3752.0917200000008</c:v>
                </c:pt>
                <c:pt idx="22">
                  <c:v>4038.776820000001</c:v>
                </c:pt>
                <c:pt idx="23">
                  <c:v>4325.4619200000006</c:v>
                </c:pt>
                <c:pt idx="24">
                  <c:v>4612.1470200000003</c:v>
                </c:pt>
                <c:pt idx="25">
                  <c:v>4898.83212</c:v>
                </c:pt>
                <c:pt idx="26">
                  <c:v>5185.5172199999997</c:v>
                </c:pt>
                <c:pt idx="27">
                  <c:v>5472.2023199999994</c:v>
                </c:pt>
                <c:pt idx="28">
                  <c:v>5758.8874199999991</c:v>
                </c:pt>
                <c:pt idx="29">
                  <c:v>6045.5725199999988</c:v>
                </c:pt>
                <c:pt idx="30">
                  <c:v>6332.2576199999985</c:v>
                </c:pt>
                <c:pt idx="31">
                  <c:v>6618.9427199999982</c:v>
                </c:pt>
                <c:pt idx="32">
                  <c:v>6905.6278199999979</c:v>
                </c:pt>
                <c:pt idx="33">
                  <c:v>7192.3129199999976</c:v>
                </c:pt>
                <c:pt idx="34">
                  <c:v>7478.9980199999973</c:v>
                </c:pt>
                <c:pt idx="35">
                  <c:v>7765.683119999997</c:v>
                </c:pt>
              </c:numCache>
            </c:numRef>
          </c:val>
        </c:ser>
        <c:ser>
          <c:idx val="7"/>
          <c:order val="1"/>
          <c:tx>
            <c:strRef>
              <c:f>Cálculo!$T$5</c:f>
              <c:strCache>
                <c:ptCount val="1"/>
                <c:pt idx="0">
                  <c:v>Acum pluriactividad JC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Cálculo!$T$6:$T$41</c:f>
              <c:numCache>
                <c:formatCode>0.00</c:formatCode>
                <c:ptCount val="36"/>
                <c:pt idx="0">
                  <c:v>143.34255000000005</c:v>
                </c:pt>
                <c:pt idx="1">
                  <c:v>286.68510000000009</c:v>
                </c:pt>
                <c:pt idx="2">
                  <c:v>430.02765000000011</c:v>
                </c:pt>
                <c:pt idx="3">
                  <c:v>573.37020000000018</c:v>
                </c:pt>
                <c:pt idx="4">
                  <c:v>716.71275000000026</c:v>
                </c:pt>
                <c:pt idx="5">
                  <c:v>860.05530000000033</c:v>
                </c:pt>
                <c:pt idx="6">
                  <c:v>1003.3978500000004</c:v>
                </c:pt>
                <c:pt idx="7">
                  <c:v>1146.7404000000004</c:v>
                </c:pt>
                <c:pt idx="8">
                  <c:v>1290.0829500000004</c:v>
                </c:pt>
                <c:pt idx="9">
                  <c:v>1433.4255000000005</c:v>
                </c:pt>
                <c:pt idx="10">
                  <c:v>1576.7680500000006</c:v>
                </c:pt>
                <c:pt idx="11">
                  <c:v>1720.1106000000007</c:v>
                </c:pt>
                <c:pt idx="12">
                  <c:v>1863.4531500000007</c:v>
                </c:pt>
                <c:pt idx="13">
                  <c:v>2006.7957000000008</c:v>
                </c:pt>
                <c:pt idx="14">
                  <c:v>2150.1382500000009</c:v>
                </c:pt>
                <c:pt idx="15">
                  <c:v>2293.4808000000007</c:v>
                </c:pt>
                <c:pt idx="16">
                  <c:v>2436.8233500000006</c:v>
                </c:pt>
                <c:pt idx="17">
                  <c:v>2580.1659000000004</c:v>
                </c:pt>
                <c:pt idx="18">
                  <c:v>2795.1797250000004</c:v>
                </c:pt>
                <c:pt idx="19">
                  <c:v>3010.1935500000004</c:v>
                </c:pt>
                <c:pt idx="20">
                  <c:v>3225.2073750000004</c:v>
                </c:pt>
                <c:pt idx="21">
                  <c:v>3440.2212000000004</c:v>
                </c:pt>
                <c:pt idx="22">
                  <c:v>3655.2350250000004</c:v>
                </c:pt>
                <c:pt idx="23">
                  <c:v>3870.2488500000004</c:v>
                </c:pt>
                <c:pt idx="24">
                  <c:v>4085.2626750000004</c:v>
                </c:pt>
                <c:pt idx="25">
                  <c:v>4300.2765000000009</c:v>
                </c:pt>
                <c:pt idx="26">
                  <c:v>4515.2903250000008</c:v>
                </c:pt>
                <c:pt idx="27">
                  <c:v>4730.3041500000008</c:v>
                </c:pt>
                <c:pt idx="28">
                  <c:v>4945.3179750000008</c:v>
                </c:pt>
                <c:pt idx="29">
                  <c:v>5160.3318000000008</c:v>
                </c:pt>
                <c:pt idx="30">
                  <c:v>5375.3456250000008</c:v>
                </c:pt>
                <c:pt idx="31">
                  <c:v>5590.3594500000008</c:v>
                </c:pt>
                <c:pt idx="32">
                  <c:v>5805.3732750000008</c:v>
                </c:pt>
                <c:pt idx="33">
                  <c:v>6020.3871000000008</c:v>
                </c:pt>
                <c:pt idx="34">
                  <c:v>6235.4009250000008</c:v>
                </c:pt>
                <c:pt idx="35">
                  <c:v>6450.4147500000008</c:v>
                </c:pt>
              </c:numCache>
            </c:numRef>
          </c:val>
        </c:ser>
        <c:dLbls/>
        <c:dropLines/>
        <c:marker val="1"/>
        <c:axId val="220282240"/>
        <c:axId val="220284032"/>
      </c:lineChart>
      <c:catAx>
        <c:axId val="220282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220284032"/>
        <c:crosses val="autoZero"/>
        <c:auto val="1"/>
        <c:lblAlgn val="ctr"/>
        <c:lblOffset val="100"/>
      </c:catAx>
      <c:valAx>
        <c:axId val="220284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Euros cuota</a:t>
                </a:r>
                <a:r>
                  <a:rPr lang="es-ES" baseline="0"/>
                  <a:t> autónomo</a:t>
                </a:r>
                <a:endParaRPr lang="es-ES"/>
              </a:p>
            </c:rich>
          </c:tx>
          <c:layout/>
        </c:title>
        <c:numFmt formatCode="0.00" sourceLinked="1"/>
        <c:tickLblPos val="nextTo"/>
        <c:crossAx val="220282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MAYORES 30;35 JORNADA PARCIAL</a:t>
            </a:r>
            <a:endParaRPr lang="es-ES"/>
          </a:p>
        </c:rich>
      </c:tx>
      <c:layout/>
    </c:title>
    <c:plotArea>
      <c:layout/>
      <c:lineChart>
        <c:grouping val="standard"/>
        <c:ser>
          <c:idx val="6"/>
          <c:order val="0"/>
          <c:tx>
            <c:strRef>
              <c:f>Cálculo!$S$5</c:f>
              <c:strCache>
                <c:ptCount val="1"/>
                <c:pt idx="0">
                  <c:v>Acum tarifa plana &gt;30;35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Cálculo!$S$6:$S$41</c:f>
              <c:numCache>
                <c:formatCode>0.00</c:formatCode>
                <c:ptCount val="36"/>
                <c:pt idx="0">
                  <c:v>73.770060000000001</c:v>
                </c:pt>
                <c:pt idx="1">
                  <c:v>147.54012</c:v>
                </c:pt>
                <c:pt idx="2">
                  <c:v>221.31018</c:v>
                </c:pt>
                <c:pt idx="3">
                  <c:v>295.08024</c:v>
                </c:pt>
                <c:pt idx="4">
                  <c:v>368.8503</c:v>
                </c:pt>
                <c:pt idx="5">
                  <c:v>442.62036000000001</c:v>
                </c:pt>
                <c:pt idx="6">
                  <c:v>596.23356000000001</c:v>
                </c:pt>
                <c:pt idx="7">
                  <c:v>749.84676000000002</c:v>
                </c:pt>
                <c:pt idx="8">
                  <c:v>903.45996000000002</c:v>
                </c:pt>
                <c:pt idx="9">
                  <c:v>1057.0731599999999</c:v>
                </c:pt>
                <c:pt idx="10">
                  <c:v>1210.6863599999999</c:v>
                </c:pt>
                <c:pt idx="11">
                  <c:v>1364.2995599999999</c:v>
                </c:pt>
                <c:pt idx="12">
                  <c:v>1571.1415199999999</c:v>
                </c:pt>
                <c:pt idx="13">
                  <c:v>1777.9834799999999</c:v>
                </c:pt>
                <c:pt idx="14">
                  <c:v>1984.8254399999998</c:v>
                </c:pt>
                <c:pt idx="15">
                  <c:v>2191.6673999999998</c:v>
                </c:pt>
                <c:pt idx="16">
                  <c:v>2398.50936</c:v>
                </c:pt>
                <c:pt idx="17">
                  <c:v>2605.3513200000002</c:v>
                </c:pt>
                <c:pt idx="18">
                  <c:v>2892.0364200000004</c:v>
                </c:pt>
                <c:pt idx="19">
                  <c:v>3178.7215200000005</c:v>
                </c:pt>
                <c:pt idx="20">
                  <c:v>3465.4066200000007</c:v>
                </c:pt>
                <c:pt idx="21">
                  <c:v>3752.0917200000008</c:v>
                </c:pt>
                <c:pt idx="22">
                  <c:v>4038.776820000001</c:v>
                </c:pt>
                <c:pt idx="23">
                  <c:v>4325.4619200000006</c:v>
                </c:pt>
                <c:pt idx="24">
                  <c:v>4612.1470200000003</c:v>
                </c:pt>
                <c:pt idx="25">
                  <c:v>4898.83212</c:v>
                </c:pt>
                <c:pt idx="26">
                  <c:v>5185.5172199999997</c:v>
                </c:pt>
                <c:pt idx="27">
                  <c:v>5472.2023199999994</c:v>
                </c:pt>
                <c:pt idx="28">
                  <c:v>5758.8874199999991</c:v>
                </c:pt>
                <c:pt idx="29">
                  <c:v>6045.5725199999988</c:v>
                </c:pt>
                <c:pt idx="30">
                  <c:v>6332.2576199999985</c:v>
                </c:pt>
                <c:pt idx="31">
                  <c:v>6618.9427199999982</c:v>
                </c:pt>
                <c:pt idx="32">
                  <c:v>6905.6278199999979</c:v>
                </c:pt>
                <c:pt idx="33">
                  <c:v>7192.3129199999976</c:v>
                </c:pt>
                <c:pt idx="34">
                  <c:v>7478.9980199999973</c:v>
                </c:pt>
                <c:pt idx="35">
                  <c:v>7765.683119999997</c:v>
                </c:pt>
              </c:numCache>
            </c:numRef>
          </c:val>
        </c:ser>
        <c:ser>
          <c:idx val="8"/>
          <c:order val="1"/>
          <c:tx>
            <c:strRef>
              <c:f>Cálculo!$U$5</c:f>
              <c:strCache>
                <c:ptCount val="1"/>
                <c:pt idx="0">
                  <c:v>Acum pluriactividad JP</c:v>
                </c:pt>
              </c:strCache>
            </c:strRef>
          </c:tx>
          <c:marker>
            <c:symbol val="none"/>
          </c:marker>
          <c:cat>
            <c:numRef>
              <c:f>Cálculo!$M$6:$M$41</c:f>
              <c:numCache>
                <c:formatCode>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Cálculo!$U$6:$U$41</c:f>
              <c:numCache>
                <c:formatCode>0.00</c:formatCode>
                <c:ptCount val="36"/>
                <c:pt idx="0">
                  <c:v>215.01382500000005</c:v>
                </c:pt>
                <c:pt idx="1">
                  <c:v>430.02765000000011</c:v>
                </c:pt>
                <c:pt idx="2">
                  <c:v>645.04147500000022</c:v>
                </c:pt>
                <c:pt idx="3">
                  <c:v>860.05530000000022</c:v>
                </c:pt>
                <c:pt idx="4">
                  <c:v>1075.0691250000002</c:v>
                </c:pt>
                <c:pt idx="5">
                  <c:v>1290.0829500000002</c:v>
                </c:pt>
                <c:pt idx="6">
                  <c:v>1505.0967750000002</c:v>
                </c:pt>
                <c:pt idx="7">
                  <c:v>1720.1106000000002</c:v>
                </c:pt>
                <c:pt idx="8">
                  <c:v>1935.1244250000002</c:v>
                </c:pt>
                <c:pt idx="9">
                  <c:v>2150.1382500000004</c:v>
                </c:pt>
                <c:pt idx="10">
                  <c:v>2365.1520750000004</c:v>
                </c:pt>
                <c:pt idx="11">
                  <c:v>2580.1659000000004</c:v>
                </c:pt>
                <c:pt idx="12">
                  <c:v>2795.1797250000004</c:v>
                </c:pt>
                <c:pt idx="13">
                  <c:v>3010.1935500000004</c:v>
                </c:pt>
                <c:pt idx="14">
                  <c:v>3225.2073750000004</c:v>
                </c:pt>
                <c:pt idx="15">
                  <c:v>3440.2212000000004</c:v>
                </c:pt>
                <c:pt idx="16">
                  <c:v>3655.2350250000004</c:v>
                </c:pt>
                <c:pt idx="17">
                  <c:v>3870.2488500000004</c:v>
                </c:pt>
                <c:pt idx="18">
                  <c:v>4113.9311850000004</c:v>
                </c:pt>
                <c:pt idx="19">
                  <c:v>4357.6135200000008</c:v>
                </c:pt>
                <c:pt idx="20">
                  <c:v>4601.2958550000012</c:v>
                </c:pt>
                <c:pt idx="21">
                  <c:v>4844.9781900000016</c:v>
                </c:pt>
                <c:pt idx="22">
                  <c:v>5088.6605250000021</c:v>
                </c:pt>
                <c:pt idx="23">
                  <c:v>5332.3428600000025</c:v>
                </c:pt>
                <c:pt idx="24">
                  <c:v>5576.0251950000029</c:v>
                </c:pt>
                <c:pt idx="25">
                  <c:v>5819.7075300000033</c:v>
                </c:pt>
                <c:pt idx="26">
                  <c:v>6063.3898650000037</c:v>
                </c:pt>
                <c:pt idx="27">
                  <c:v>6307.0722000000042</c:v>
                </c:pt>
                <c:pt idx="28">
                  <c:v>6550.7545350000046</c:v>
                </c:pt>
                <c:pt idx="29">
                  <c:v>6794.436870000005</c:v>
                </c:pt>
                <c:pt idx="30">
                  <c:v>7038.1192050000054</c:v>
                </c:pt>
                <c:pt idx="31">
                  <c:v>7281.8015400000058</c:v>
                </c:pt>
                <c:pt idx="32">
                  <c:v>7525.4838750000063</c:v>
                </c:pt>
                <c:pt idx="33">
                  <c:v>7769.1662100000067</c:v>
                </c:pt>
                <c:pt idx="34">
                  <c:v>8012.8485450000071</c:v>
                </c:pt>
                <c:pt idx="35">
                  <c:v>8256.5308800000075</c:v>
                </c:pt>
              </c:numCache>
            </c:numRef>
          </c:val>
        </c:ser>
        <c:dLbls/>
        <c:dropLines/>
        <c:marker val="1"/>
        <c:axId val="218654592"/>
        <c:axId val="218656128"/>
      </c:lineChart>
      <c:catAx>
        <c:axId val="21865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Meses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218656128"/>
        <c:crosses val="autoZero"/>
        <c:auto val="1"/>
        <c:lblAlgn val="ctr"/>
        <c:lblOffset val="100"/>
      </c:catAx>
      <c:valAx>
        <c:axId val="2186561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Euros cuota autónomo</a:t>
                </a:r>
              </a:p>
            </c:rich>
          </c:tx>
          <c:layout/>
        </c:title>
        <c:numFmt formatCode="0.00" sourceLinked="1"/>
        <c:tickLblPos val="nextTo"/>
        <c:crossAx val="218654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342898</xdr:colOff>
      <xdr:row>0</xdr:row>
      <xdr:rowOff>114301</xdr:rowOff>
    </xdr:from>
    <xdr:to>
      <xdr:col>17</xdr:col>
      <xdr:colOff>209549</xdr:colOff>
      <xdr:row>24</xdr:row>
      <xdr:rowOff>76201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66674</xdr:rowOff>
    </xdr:from>
    <xdr:to>
      <xdr:col>15</xdr:col>
      <xdr:colOff>361950</xdr:colOff>
      <xdr:row>24</xdr:row>
      <xdr:rowOff>38099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85724</xdr:rowOff>
    </xdr:from>
    <xdr:to>
      <xdr:col>15</xdr:col>
      <xdr:colOff>85725</xdr:colOff>
      <xdr:row>24</xdr:row>
      <xdr:rowOff>19049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104774</xdr:rowOff>
    </xdr:from>
    <xdr:to>
      <xdr:col>14</xdr:col>
      <xdr:colOff>323850</xdr:colOff>
      <xdr:row>23</xdr:row>
      <xdr:rowOff>76199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D48"/>
  <sheetViews>
    <sheetView tabSelected="1" zoomScale="106" zoomScaleNormal="106" workbookViewId="0">
      <selection activeCell="C5" sqref="C5"/>
    </sheetView>
  </sheetViews>
  <sheetFormatPr baseColWidth="10" defaultColWidth="11" defaultRowHeight="15"/>
  <cols>
    <col min="1" max="1" width="1.85546875" style="1" customWidth="1"/>
    <col min="2" max="2" width="28.7109375" style="1" bestFit="1" customWidth="1"/>
    <col min="3" max="3" width="15" style="5" customWidth="1"/>
    <col min="4" max="4" width="39.140625" style="2" customWidth="1"/>
    <col min="5" max="8" width="7.140625" style="2" bestFit="1" customWidth="1"/>
    <col min="9" max="9" width="6.140625" style="2" customWidth="1"/>
    <col min="10" max="10" width="33.28515625" style="15" bestFit="1" customWidth="1"/>
    <col min="11" max="11" width="6.85546875" style="15" bestFit="1" customWidth="1"/>
    <col min="12" max="12" width="10.140625" style="15" bestFit="1" customWidth="1"/>
    <col min="13" max="13" width="10.140625" style="26" customWidth="1"/>
    <col min="14" max="14" width="18.7109375" style="27" bestFit="1" customWidth="1"/>
    <col min="15" max="15" width="17.7109375" style="27" bestFit="1" customWidth="1"/>
    <col min="16" max="17" width="15.42578125" style="27" bestFit="1" customWidth="1"/>
    <col min="18" max="19" width="23.140625" style="27" bestFit="1" customWidth="1"/>
    <col min="20" max="21" width="21" style="27" bestFit="1" customWidth="1"/>
    <col min="22" max="22" width="10.140625" style="27" customWidth="1"/>
    <col min="23" max="26" width="10.140625" style="15" customWidth="1"/>
    <col min="27" max="27" width="11" style="4"/>
    <col min="28" max="28" width="11" style="1"/>
    <col min="29" max="29" width="0" style="1" hidden="1" customWidth="1"/>
    <col min="30" max="30" width="79.7109375" style="1" hidden="1" customWidth="1"/>
    <col min="31" max="16384" width="11" style="1"/>
  </cols>
  <sheetData>
    <row r="2" spans="2:30" ht="15" customHeight="1">
      <c r="B2" s="20" t="s">
        <v>36</v>
      </c>
      <c r="C2" s="21"/>
      <c r="D2" s="21"/>
      <c r="E2" s="21"/>
      <c r="F2" s="21"/>
      <c r="G2" s="22"/>
    </row>
    <row r="3" spans="2:30">
      <c r="B3" s="23"/>
      <c r="C3" s="24"/>
      <c r="D3" s="24"/>
      <c r="E3" s="24"/>
      <c r="F3" s="24"/>
      <c r="G3" s="25"/>
    </row>
    <row r="5" spans="2:30">
      <c r="B5" s="1" t="s">
        <v>13</v>
      </c>
      <c r="C5" s="36">
        <v>893.1</v>
      </c>
      <c r="M5" s="26" t="s">
        <v>4</v>
      </c>
      <c r="N5" s="27" t="s">
        <v>21</v>
      </c>
      <c r="O5" s="27" t="s">
        <v>22</v>
      </c>
      <c r="P5" s="27" t="s">
        <v>24</v>
      </c>
      <c r="Q5" s="27" t="s">
        <v>23</v>
      </c>
      <c r="R5" s="27" t="s">
        <v>25</v>
      </c>
      <c r="S5" s="27" t="s">
        <v>26</v>
      </c>
      <c r="T5" s="27" t="s">
        <v>27</v>
      </c>
      <c r="U5" s="27" t="s">
        <v>28</v>
      </c>
    </row>
    <row r="6" spans="2:30" ht="15.75" thickBot="1">
      <c r="M6" s="26">
        <v>1</v>
      </c>
      <c r="N6" s="27">
        <f>+K8</f>
        <v>73.770060000000001</v>
      </c>
      <c r="O6" s="27">
        <f>+K8</f>
        <v>73.770060000000001</v>
      </c>
      <c r="P6" s="27">
        <f>+K21</f>
        <v>143.34255000000005</v>
      </c>
      <c r="Q6" s="27">
        <f>+L21</f>
        <v>215.01382500000005</v>
      </c>
      <c r="R6" s="27">
        <f>+N6</f>
        <v>73.770060000000001</v>
      </c>
      <c r="S6" s="27">
        <f>+O6</f>
        <v>73.770060000000001</v>
      </c>
      <c r="T6" s="27">
        <f>+P6</f>
        <v>143.34255000000005</v>
      </c>
      <c r="U6" s="27">
        <f>+Q6</f>
        <v>215.01382500000005</v>
      </c>
    </row>
    <row r="7" spans="2:30" ht="15.75" thickBot="1">
      <c r="B7" s="32" t="s">
        <v>35</v>
      </c>
      <c r="C7" s="33"/>
      <c r="D7" s="33"/>
      <c r="E7" s="33"/>
      <c r="F7" s="33"/>
      <c r="G7" s="34"/>
      <c r="H7" s="15"/>
      <c r="J7" s="2"/>
      <c r="K7" s="40" t="s">
        <v>3</v>
      </c>
      <c r="M7" s="26">
        <v>2</v>
      </c>
      <c r="N7" s="27">
        <f>+K8</f>
        <v>73.770060000000001</v>
      </c>
      <c r="O7" s="27">
        <f>+K8</f>
        <v>73.770060000000001</v>
      </c>
      <c r="P7" s="27">
        <f>+K21</f>
        <v>143.34255000000005</v>
      </c>
      <c r="Q7" s="27">
        <f>+L21</f>
        <v>215.01382500000005</v>
      </c>
      <c r="R7" s="27">
        <f>+R6+N7</f>
        <v>147.54012</v>
      </c>
      <c r="S7" s="27">
        <f>+S6+O7</f>
        <v>147.54012</v>
      </c>
      <c r="T7" s="27">
        <f>+T6+P7</f>
        <v>286.68510000000009</v>
      </c>
      <c r="U7" s="27">
        <f>+U6+Q7</f>
        <v>430.02765000000011</v>
      </c>
    </row>
    <row r="8" spans="2:30">
      <c r="B8" s="3" t="s">
        <v>0</v>
      </c>
      <c r="C8" s="37" t="s">
        <v>7</v>
      </c>
      <c r="D8" s="6">
        <v>0.26500000000000001</v>
      </c>
      <c r="E8" s="8">
        <f>+D8*0.2</f>
        <v>5.3000000000000005E-2</v>
      </c>
      <c r="F8" s="8">
        <f>+D8*0.5</f>
        <v>0.13250000000000001</v>
      </c>
      <c r="G8" s="16">
        <f>+D8*0.7</f>
        <v>0.1855</v>
      </c>
      <c r="H8" s="8"/>
      <c r="J8" s="6" t="s">
        <v>16</v>
      </c>
      <c r="K8" s="18">
        <f>+E15</f>
        <v>73.770060000000001</v>
      </c>
      <c r="L8" s="26"/>
      <c r="M8" s="26">
        <v>3</v>
      </c>
      <c r="N8" s="27">
        <f>+K8</f>
        <v>73.770060000000001</v>
      </c>
      <c r="O8" s="28">
        <f>+K8</f>
        <v>73.770060000000001</v>
      </c>
      <c r="P8" s="28">
        <f>+K21</f>
        <v>143.34255000000005</v>
      </c>
      <c r="Q8" s="28">
        <f>+L21</f>
        <v>215.01382500000005</v>
      </c>
      <c r="R8" s="27">
        <f t="shared" ref="R8:R41" si="0">+R7+N8</f>
        <v>221.31018</v>
      </c>
      <c r="S8" s="27">
        <f t="shared" ref="S8:S41" si="1">+S7+O8</f>
        <v>221.31018</v>
      </c>
      <c r="T8" s="27">
        <f t="shared" ref="T8:T41" si="2">+T7+P8</f>
        <v>430.02765000000011</v>
      </c>
      <c r="U8" s="27">
        <f t="shared" ref="U8:U41" si="3">+U7+Q8</f>
        <v>645.04147500000022</v>
      </c>
      <c r="V8" s="28"/>
      <c r="W8" s="17"/>
      <c r="X8" s="17"/>
      <c r="Y8" s="17"/>
      <c r="Z8" s="17"/>
      <c r="AC8" s="1" t="s">
        <v>7</v>
      </c>
      <c r="AD8" s="1" t="s">
        <v>7</v>
      </c>
    </row>
    <row r="9" spans="2:30">
      <c r="B9" s="3" t="s">
        <v>1</v>
      </c>
      <c r="C9" s="37" t="s">
        <v>7</v>
      </c>
      <c r="D9" s="6">
        <f>IF(C9="SI",0.033,0)</f>
        <v>3.3000000000000002E-2</v>
      </c>
      <c r="E9" s="8">
        <f>+D9*0.2</f>
        <v>6.6000000000000008E-3</v>
      </c>
      <c r="F9" s="8">
        <f>+D9*0.5</f>
        <v>1.6500000000000001E-2</v>
      </c>
      <c r="G9" s="16">
        <f>+D9*0.7</f>
        <v>2.3099999999999999E-2</v>
      </c>
      <c r="H9" s="8"/>
      <c r="J9" s="6" t="s">
        <v>16</v>
      </c>
      <c r="K9" s="18">
        <f>+F15</f>
        <v>153.61320000000001</v>
      </c>
      <c r="L9" s="26"/>
      <c r="M9" s="26">
        <v>4</v>
      </c>
      <c r="N9" s="27">
        <f>+K8</f>
        <v>73.770060000000001</v>
      </c>
      <c r="O9" s="28">
        <f>+K8</f>
        <v>73.770060000000001</v>
      </c>
      <c r="P9" s="28">
        <f>+K21</f>
        <v>143.34255000000005</v>
      </c>
      <c r="Q9" s="28">
        <f>+L21</f>
        <v>215.01382500000005</v>
      </c>
      <c r="R9" s="27">
        <f t="shared" si="0"/>
        <v>295.08024</v>
      </c>
      <c r="S9" s="27">
        <f t="shared" si="1"/>
        <v>295.08024</v>
      </c>
      <c r="T9" s="27">
        <f t="shared" si="2"/>
        <v>573.37020000000018</v>
      </c>
      <c r="U9" s="27">
        <f t="shared" si="3"/>
        <v>860.05530000000022</v>
      </c>
      <c r="V9" s="28"/>
      <c r="W9" s="17"/>
      <c r="X9" s="17"/>
      <c r="Y9" s="17"/>
      <c r="Z9" s="17"/>
      <c r="AC9" s="1" t="s">
        <v>8</v>
      </c>
      <c r="AD9" s="1" t="s">
        <v>10</v>
      </c>
    </row>
    <row r="10" spans="2:30">
      <c r="B10" s="3" t="s">
        <v>9</v>
      </c>
      <c r="C10" s="37" t="s">
        <v>10</v>
      </c>
      <c r="D10" s="38">
        <f>IF(C10="SI","Indicar coeficiente AT y EP según CNAE",0)</f>
        <v>0</v>
      </c>
      <c r="E10" s="8">
        <f>+D10</f>
        <v>0</v>
      </c>
      <c r="F10" s="8">
        <f>+D10</f>
        <v>0</v>
      </c>
      <c r="G10" s="16">
        <f>+D10</f>
        <v>0</v>
      </c>
      <c r="H10" s="8"/>
      <c r="J10" s="6" t="s">
        <v>16</v>
      </c>
      <c r="K10" s="18">
        <f>+G15</f>
        <v>206.84196</v>
      </c>
      <c r="L10" s="26"/>
      <c r="M10" s="26">
        <v>5</v>
      </c>
      <c r="N10" s="27">
        <f>+K8</f>
        <v>73.770060000000001</v>
      </c>
      <c r="O10" s="28">
        <f>+K8</f>
        <v>73.770060000000001</v>
      </c>
      <c r="P10" s="28">
        <f>+K21</f>
        <v>143.34255000000005</v>
      </c>
      <c r="Q10" s="28">
        <f>+L21</f>
        <v>215.01382500000005</v>
      </c>
      <c r="R10" s="27">
        <f t="shared" si="0"/>
        <v>368.8503</v>
      </c>
      <c r="S10" s="27">
        <f t="shared" si="1"/>
        <v>368.8503</v>
      </c>
      <c r="T10" s="27">
        <f t="shared" si="2"/>
        <v>716.71275000000026</v>
      </c>
      <c r="U10" s="27">
        <f t="shared" si="3"/>
        <v>1075.0691250000002</v>
      </c>
      <c r="V10" s="28"/>
      <c r="W10" s="17"/>
      <c r="X10" s="17"/>
      <c r="Y10" s="17"/>
      <c r="Z10" s="17"/>
    </row>
    <row r="11" spans="2:30">
      <c r="B11" s="7" t="s">
        <v>11</v>
      </c>
      <c r="C11" s="7"/>
      <c r="D11" s="6">
        <f>IF(C10="SI",0,0.001)</f>
        <v>1E-3</v>
      </c>
      <c r="E11" s="8">
        <f>+D11</f>
        <v>1E-3</v>
      </c>
      <c r="F11" s="8">
        <f>+D11</f>
        <v>1E-3</v>
      </c>
      <c r="G11" s="16">
        <f>+D11</f>
        <v>1E-3</v>
      </c>
      <c r="H11" s="8"/>
      <c r="J11" s="6" t="s">
        <v>17</v>
      </c>
      <c r="K11" s="18">
        <f>+G15</f>
        <v>206.84196</v>
      </c>
      <c r="L11" s="26"/>
      <c r="M11" s="26">
        <v>6</v>
      </c>
      <c r="N11" s="27">
        <f>+K8</f>
        <v>73.770060000000001</v>
      </c>
      <c r="O11" s="28">
        <f>+K8</f>
        <v>73.770060000000001</v>
      </c>
      <c r="P11" s="28">
        <f>+K21</f>
        <v>143.34255000000005</v>
      </c>
      <c r="Q11" s="28">
        <f>+L21</f>
        <v>215.01382500000005</v>
      </c>
      <c r="R11" s="27">
        <f t="shared" si="0"/>
        <v>442.62036000000001</v>
      </c>
      <c r="S11" s="27">
        <f t="shared" si="1"/>
        <v>442.62036000000001</v>
      </c>
      <c r="T11" s="27">
        <f t="shared" si="2"/>
        <v>860.05530000000033</v>
      </c>
      <c r="U11" s="27">
        <f t="shared" si="3"/>
        <v>1290.0829500000002</v>
      </c>
      <c r="V11" s="28"/>
      <c r="W11" s="17"/>
      <c r="X11" s="17"/>
      <c r="Y11" s="17"/>
      <c r="Z11" s="17"/>
    </row>
    <row r="12" spans="2:30">
      <c r="B12" s="3" t="s">
        <v>2</v>
      </c>
      <c r="C12" s="37" t="s">
        <v>7</v>
      </c>
      <c r="D12" s="6">
        <f>IF(C12="SI",0.022,0)</f>
        <v>2.1999999999999999E-2</v>
      </c>
      <c r="E12" s="8">
        <f>+D12</f>
        <v>2.1999999999999999E-2</v>
      </c>
      <c r="F12" s="8">
        <f>+D12</f>
        <v>2.1999999999999999E-2</v>
      </c>
      <c r="G12" s="16">
        <f>+D12</f>
        <v>2.1999999999999999E-2</v>
      </c>
      <c r="H12" s="8"/>
      <c r="I12" s="8"/>
      <c r="J12" s="17"/>
      <c r="K12" s="17"/>
      <c r="L12" s="26"/>
      <c r="M12" s="26">
        <v>7</v>
      </c>
      <c r="N12" s="28">
        <f>+K9</f>
        <v>153.61320000000001</v>
      </c>
      <c r="O12" s="28">
        <f>+K9</f>
        <v>153.61320000000001</v>
      </c>
      <c r="P12" s="28">
        <f>+K21</f>
        <v>143.34255000000005</v>
      </c>
      <c r="Q12" s="28">
        <f>+L21</f>
        <v>215.01382500000005</v>
      </c>
      <c r="R12" s="27">
        <f t="shared" si="0"/>
        <v>596.23356000000001</v>
      </c>
      <c r="S12" s="27">
        <f t="shared" si="1"/>
        <v>596.23356000000001</v>
      </c>
      <c r="T12" s="27">
        <f t="shared" si="2"/>
        <v>1003.3978500000004</v>
      </c>
      <c r="U12" s="27">
        <f t="shared" si="3"/>
        <v>1505.0967750000002</v>
      </c>
      <c r="V12" s="28"/>
      <c r="W12" s="17"/>
      <c r="X12" s="17"/>
      <c r="Y12" s="17"/>
      <c r="Z12" s="17"/>
    </row>
    <row r="13" spans="2:30">
      <c r="B13" s="9"/>
      <c r="C13" s="10"/>
      <c r="D13" s="11"/>
      <c r="E13" s="8"/>
      <c r="F13" s="8"/>
      <c r="G13" s="16"/>
      <c r="H13" s="8"/>
      <c r="I13" s="8"/>
      <c r="J13" s="17"/>
      <c r="K13" s="17"/>
      <c r="L13" s="17"/>
      <c r="M13" s="26">
        <v>8</v>
      </c>
      <c r="N13" s="28">
        <f>+K9</f>
        <v>153.61320000000001</v>
      </c>
      <c r="O13" s="28">
        <f>+K9</f>
        <v>153.61320000000001</v>
      </c>
      <c r="P13" s="28">
        <f>+K21</f>
        <v>143.34255000000005</v>
      </c>
      <c r="Q13" s="28">
        <f>+L21</f>
        <v>215.01382500000005</v>
      </c>
      <c r="R13" s="27">
        <f t="shared" si="0"/>
        <v>749.84676000000002</v>
      </c>
      <c r="S13" s="27">
        <f t="shared" si="1"/>
        <v>749.84676000000002</v>
      </c>
      <c r="T13" s="27">
        <f t="shared" si="2"/>
        <v>1146.7404000000004</v>
      </c>
      <c r="U13" s="27">
        <f t="shared" si="3"/>
        <v>1720.1106000000002</v>
      </c>
      <c r="V13" s="28"/>
      <c r="W13" s="17"/>
      <c r="X13" s="17"/>
      <c r="Y13" s="17"/>
      <c r="Z13" s="17"/>
    </row>
    <row r="14" spans="2:30">
      <c r="B14" s="13" t="s">
        <v>12</v>
      </c>
      <c r="C14" s="14"/>
      <c r="D14" s="12">
        <f>SUM(D8:D13)</f>
        <v>0.32100000000000006</v>
      </c>
      <c r="E14" s="2">
        <f>SUM(E8:E13)</f>
        <v>8.2600000000000007E-2</v>
      </c>
      <c r="F14" s="2">
        <f>SUM(F8:F13)</f>
        <v>0.17200000000000001</v>
      </c>
      <c r="G14" s="16">
        <f>SUM(G8:G13)</f>
        <v>0.2316</v>
      </c>
      <c r="M14" s="26">
        <v>9</v>
      </c>
      <c r="N14" s="27">
        <f>+K9</f>
        <v>153.61320000000001</v>
      </c>
      <c r="O14" s="27">
        <f>+K9</f>
        <v>153.61320000000001</v>
      </c>
      <c r="P14" s="27">
        <f>+K21</f>
        <v>143.34255000000005</v>
      </c>
      <c r="Q14" s="27">
        <f>+L21</f>
        <v>215.01382500000005</v>
      </c>
      <c r="R14" s="27">
        <f t="shared" si="0"/>
        <v>903.45996000000002</v>
      </c>
      <c r="S14" s="27">
        <f t="shared" si="1"/>
        <v>903.45996000000002</v>
      </c>
      <c r="T14" s="27">
        <f t="shared" si="2"/>
        <v>1290.0829500000004</v>
      </c>
      <c r="U14" s="27">
        <f t="shared" si="3"/>
        <v>1935.1244250000002</v>
      </c>
    </row>
    <row r="15" spans="2:30">
      <c r="E15" s="18">
        <f>+E14*C5</f>
        <v>73.770060000000001</v>
      </c>
      <c r="F15" s="18">
        <f>+F14*C5</f>
        <v>153.61320000000001</v>
      </c>
      <c r="G15" s="18">
        <f>+G14*C5</f>
        <v>206.84196</v>
      </c>
      <c r="M15" s="26">
        <v>10</v>
      </c>
      <c r="N15" s="27">
        <f>+K9</f>
        <v>153.61320000000001</v>
      </c>
      <c r="O15" s="27">
        <f>+K9</f>
        <v>153.61320000000001</v>
      </c>
      <c r="P15" s="27">
        <f>+K21</f>
        <v>143.34255000000005</v>
      </c>
      <c r="Q15" s="27">
        <f>+L21</f>
        <v>215.01382500000005</v>
      </c>
      <c r="R15" s="27">
        <f t="shared" si="0"/>
        <v>1057.0731599999999</v>
      </c>
      <c r="S15" s="27">
        <f t="shared" si="1"/>
        <v>1057.0731599999999</v>
      </c>
      <c r="T15" s="27">
        <f t="shared" si="2"/>
        <v>1433.4255000000005</v>
      </c>
      <c r="U15" s="27">
        <f t="shared" si="3"/>
        <v>2150.1382500000004</v>
      </c>
    </row>
    <row r="16" spans="2:30">
      <c r="M16" s="26">
        <v>11</v>
      </c>
      <c r="N16" s="27">
        <f>+K9</f>
        <v>153.61320000000001</v>
      </c>
      <c r="O16" s="27">
        <f>+K9</f>
        <v>153.61320000000001</v>
      </c>
      <c r="P16" s="27">
        <f>+K21</f>
        <v>143.34255000000005</v>
      </c>
      <c r="Q16" s="27">
        <f>+L21</f>
        <v>215.01382500000005</v>
      </c>
      <c r="R16" s="27">
        <f t="shared" si="0"/>
        <v>1210.6863599999999</v>
      </c>
      <c r="S16" s="27">
        <f t="shared" si="1"/>
        <v>1210.6863599999999</v>
      </c>
      <c r="T16" s="27">
        <f t="shared" si="2"/>
        <v>1576.7680500000006</v>
      </c>
      <c r="U16" s="27">
        <f t="shared" si="3"/>
        <v>2365.1520750000004</v>
      </c>
    </row>
    <row r="17" spans="2:26">
      <c r="M17" s="26">
        <v>12</v>
      </c>
      <c r="N17" s="27">
        <f>+K9</f>
        <v>153.61320000000001</v>
      </c>
      <c r="O17" s="27">
        <f>+K9</f>
        <v>153.61320000000001</v>
      </c>
      <c r="P17" s="27">
        <f>+K21</f>
        <v>143.34255000000005</v>
      </c>
      <c r="Q17" s="27">
        <f>+L21</f>
        <v>215.01382500000005</v>
      </c>
      <c r="R17" s="27">
        <f t="shared" si="0"/>
        <v>1364.2995599999999</v>
      </c>
      <c r="S17" s="27">
        <f t="shared" si="1"/>
        <v>1364.2995599999999</v>
      </c>
      <c r="T17" s="27">
        <f t="shared" si="2"/>
        <v>1720.1106000000007</v>
      </c>
      <c r="U17" s="27">
        <f t="shared" si="3"/>
        <v>2580.1659000000004</v>
      </c>
    </row>
    <row r="18" spans="2:26" ht="15.75" thickBot="1">
      <c r="M18" s="26">
        <v>13</v>
      </c>
      <c r="N18" s="27">
        <f>+K10</f>
        <v>206.84196</v>
      </c>
      <c r="O18" s="27">
        <f>+K10</f>
        <v>206.84196</v>
      </c>
      <c r="P18" s="27">
        <f>+K21</f>
        <v>143.34255000000005</v>
      </c>
      <c r="Q18" s="27">
        <f>+L21</f>
        <v>215.01382500000005</v>
      </c>
      <c r="R18" s="27">
        <f t="shared" si="0"/>
        <v>1571.1415199999999</v>
      </c>
      <c r="S18" s="27">
        <f t="shared" si="1"/>
        <v>1571.1415199999999</v>
      </c>
      <c r="T18" s="27">
        <f t="shared" si="2"/>
        <v>1863.4531500000007</v>
      </c>
      <c r="U18" s="27">
        <f t="shared" si="3"/>
        <v>2795.1797250000004</v>
      </c>
    </row>
    <row r="19" spans="2:26" ht="15.75" thickBot="1">
      <c r="B19" s="32" t="s">
        <v>34</v>
      </c>
      <c r="C19" s="33"/>
      <c r="D19" s="33"/>
      <c r="E19" s="33"/>
      <c r="F19" s="33"/>
      <c r="G19" s="33"/>
      <c r="H19" s="34"/>
      <c r="K19" s="39" t="s">
        <v>3</v>
      </c>
      <c r="L19" s="39"/>
      <c r="M19" s="26">
        <v>14</v>
      </c>
      <c r="N19" s="27">
        <f>+K10</f>
        <v>206.84196</v>
      </c>
      <c r="O19" s="27">
        <f>+K10</f>
        <v>206.84196</v>
      </c>
      <c r="P19" s="27">
        <f>+K21</f>
        <v>143.34255000000005</v>
      </c>
      <c r="Q19" s="27">
        <f>+L21</f>
        <v>215.01382500000005</v>
      </c>
      <c r="R19" s="27">
        <f t="shared" si="0"/>
        <v>1777.9834799999999</v>
      </c>
      <c r="S19" s="27">
        <f t="shared" si="1"/>
        <v>1777.9834799999999</v>
      </c>
      <c r="T19" s="27">
        <f t="shared" si="2"/>
        <v>2006.7957000000008</v>
      </c>
      <c r="U19" s="27">
        <f t="shared" si="3"/>
        <v>3010.1935500000004</v>
      </c>
    </row>
    <row r="20" spans="2:26">
      <c r="E20" s="30" t="s">
        <v>14</v>
      </c>
      <c r="F20" s="31"/>
      <c r="G20" s="30" t="s">
        <v>15</v>
      </c>
      <c r="H20" s="31"/>
      <c r="K20" s="35" t="s">
        <v>19</v>
      </c>
      <c r="L20" s="35" t="s">
        <v>20</v>
      </c>
      <c r="M20" s="26">
        <v>15</v>
      </c>
      <c r="N20" s="27">
        <f>+K10</f>
        <v>206.84196</v>
      </c>
      <c r="O20" s="27">
        <f>+K10</f>
        <v>206.84196</v>
      </c>
      <c r="P20" s="27">
        <f>+K21</f>
        <v>143.34255000000005</v>
      </c>
      <c r="Q20" s="27">
        <f>+L21</f>
        <v>215.01382500000005</v>
      </c>
      <c r="R20" s="27">
        <f t="shared" si="0"/>
        <v>1984.8254399999998</v>
      </c>
      <c r="S20" s="27">
        <f t="shared" si="1"/>
        <v>1984.8254399999998</v>
      </c>
      <c r="T20" s="27">
        <f t="shared" si="2"/>
        <v>2150.1382500000009</v>
      </c>
      <c r="U20" s="27">
        <f t="shared" si="3"/>
        <v>3225.2073750000004</v>
      </c>
      <c r="V20" s="29"/>
      <c r="W20" s="19"/>
      <c r="X20" s="19"/>
      <c r="Y20" s="19"/>
      <c r="Z20" s="19"/>
    </row>
    <row r="21" spans="2:26">
      <c r="B21" s="3" t="s">
        <v>0</v>
      </c>
      <c r="C21" s="37" t="s">
        <v>7</v>
      </c>
      <c r="D21" s="6">
        <v>0.26500000000000001</v>
      </c>
      <c r="E21" s="17">
        <f>+C5*0.5</f>
        <v>446.55</v>
      </c>
      <c r="F21" s="17">
        <f>+C5*0.75</f>
        <v>669.82500000000005</v>
      </c>
      <c r="G21" s="15">
        <f>+C5*0.75</f>
        <v>669.82500000000005</v>
      </c>
      <c r="H21" s="17">
        <f>+C5*0.85</f>
        <v>759.13499999999999</v>
      </c>
      <c r="J21" s="18" t="s">
        <v>18</v>
      </c>
      <c r="K21" s="35">
        <f>+E28</f>
        <v>143.34255000000005</v>
      </c>
      <c r="L21" s="35">
        <f>+G28</f>
        <v>215.01382500000005</v>
      </c>
      <c r="M21" s="26">
        <v>16</v>
      </c>
      <c r="N21" s="27">
        <f>+K10</f>
        <v>206.84196</v>
      </c>
      <c r="O21" s="27">
        <f>+K10</f>
        <v>206.84196</v>
      </c>
      <c r="P21" s="27">
        <f>+K21</f>
        <v>143.34255000000005</v>
      </c>
      <c r="Q21" s="27">
        <f>+L21</f>
        <v>215.01382500000005</v>
      </c>
      <c r="R21" s="27">
        <f t="shared" si="0"/>
        <v>2191.6673999999998</v>
      </c>
      <c r="S21" s="27">
        <f t="shared" si="1"/>
        <v>2191.6673999999998</v>
      </c>
      <c r="T21" s="27">
        <f t="shared" si="2"/>
        <v>2293.4808000000007</v>
      </c>
      <c r="U21" s="27">
        <f t="shared" si="3"/>
        <v>3440.2212000000004</v>
      </c>
      <c r="V21" s="29"/>
      <c r="W21" s="19"/>
      <c r="X21" s="19"/>
      <c r="Y21" s="19"/>
      <c r="Z21" s="19"/>
    </row>
    <row r="22" spans="2:26">
      <c r="B22" s="3" t="s">
        <v>1</v>
      </c>
      <c r="C22" s="37" t="s">
        <v>7</v>
      </c>
      <c r="D22" s="6">
        <f>IF(C22="SI",0.033,0)</f>
        <v>3.3000000000000002E-2</v>
      </c>
      <c r="E22" s="17"/>
      <c r="F22" s="17"/>
      <c r="G22" s="15"/>
      <c r="H22" s="17"/>
      <c r="J22" s="18" t="s">
        <v>18</v>
      </c>
      <c r="K22" s="35">
        <f>+F28</f>
        <v>215.01382500000005</v>
      </c>
      <c r="L22" s="35">
        <f>+H28</f>
        <v>243.68233500000005</v>
      </c>
      <c r="M22" s="26">
        <v>17</v>
      </c>
      <c r="N22" s="27">
        <f>+K10</f>
        <v>206.84196</v>
      </c>
      <c r="O22" s="27">
        <f>+K10</f>
        <v>206.84196</v>
      </c>
      <c r="P22" s="27">
        <f>+K21</f>
        <v>143.34255000000005</v>
      </c>
      <c r="Q22" s="27">
        <f>+L21</f>
        <v>215.01382500000005</v>
      </c>
      <c r="R22" s="27">
        <f t="shared" si="0"/>
        <v>2398.50936</v>
      </c>
      <c r="S22" s="27">
        <f t="shared" si="1"/>
        <v>2398.50936</v>
      </c>
      <c r="T22" s="27">
        <f t="shared" si="2"/>
        <v>2436.8233500000006</v>
      </c>
      <c r="U22" s="27">
        <f t="shared" si="3"/>
        <v>3655.2350250000004</v>
      </c>
      <c r="V22" s="29"/>
      <c r="W22" s="19"/>
      <c r="X22" s="19"/>
      <c r="Y22" s="19"/>
      <c r="Z22" s="19"/>
    </row>
    <row r="23" spans="2:26">
      <c r="B23" s="3" t="s">
        <v>9</v>
      </c>
      <c r="C23" s="37" t="s">
        <v>10</v>
      </c>
      <c r="D23" s="38">
        <f>IF(C23="SI","Indicar coeficiente AT y EP según CNAE",0)</f>
        <v>0</v>
      </c>
      <c r="E23" s="17"/>
      <c r="F23" s="17"/>
      <c r="G23" s="15"/>
      <c r="H23" s="17"/>
      <c r="M23" s="26">
        <v>18</v>
      </c>
      <c r="N23" s="27">
        <f>+K10</f>
        <v>206.84196</v>
      </c>
      <c r="O23" s="27">
        <f>+K10</f>
        <v>206.84196</v>
      </c>
      <c r="P23" s="27">
        <f>+K21</f>
        <v>143.34255000000005</v>
      </c>
      <c r="Q23" s="27">
        <f>+L21</f>
        <v>215.01382500000005</v>
      </c>
      <c r="R23" s="27">
        <f>+R22+N23</f>
        <v>2605.3513200000002</v>
      </c>
      <c r="S23" s="27">
        <f t="shared" si="1"/>
        <v>2605.3513200000002</v>
      </c>
      <c r="T23" s="27">
        <f t="shared" si="2"/>
        <v>2580.1659000000004</v>
      </c>
      <c r="U23" s="27">
        <f t="shared" si="3"/>
        <v>3870.2488500000004</v>
      </c>
    </row>
    <row r="24" spans="2:26">
      <c r="B24" s="7" t="s">
        <v>11</v>
      </c>
      <c r="C24" s="7"/>
      <c r="D24" s="6">
        <f>IF(C23="SI",0,0.001)</f>
        <v>1E-3</v>
      </c>
      <c r="E24" s="17"/>
      <c r="F24" s="17"/>
      <c r="G24" s="15"/>
      <c r="H24" s="17"/>
      <c r="M24" s="26">
        <v>19</v>
      </c>
      <c r="N24" s="27">
        <f>+K10</f>
        <v>206.84196</v>
      </c>
      <c r="O24" s="27">
        <f>+C5*D14</f>
        <v>286.68510000000009</v>
      </c>
      <c r="P24" s="27">
        <f>+K22</f>
        <v>215.01382500000005</v>
      </c>
      <c r="Q24" s="27">
        <f>+L22</f>
        <v>243.68233500000005</v>
      </c>
      <c r="R24" s="27">
        <f t="shared" si="0"/>
        <v>2812.1932800000004</v>
      </c>
      <c r="S24" s="27">
        <f t="shared" si="1"/>
        <v>2892.0364200000004</v>
      </c>
      <c r="T24" s="27">
        <f t="shared" si="2"/>
        <v>2795.1797250000004</v>
      </c>
      <c r="U24" s="27">
        <f t="shared" si="3"/>
        <v>4113.9311850000004</v>
      </c>
    </row>
    <row r="25" spans="2:26">
      <c r="B25" s="3" t="s">
        <v>2</v>
      </c>
      <c r="C25" s="37" t="s">
        <v>7</v>
      </c>
      <c r="D25" s="6">
        <f>IF(C25="SI",0.022,0)</f>
        <v>2.1999999999999999E-2</v>
      </c>
      <c r="E25" s="17"/>
      <c r="F25" s="17"/>
      <c r="G25" s="15"/>
      <c r="H25" s="17"/>
      <c r="M25" s="26">
        <v>20</v>
      </c>
      <c r="N25" s="27">
        <f>+K10</f>
        <v>206.84196</v>
      </c>
      <c r="O25" s="27">
        <f>+O24</f>
        <v>286.68510000000009</v>
      </c>
      <c r="P25" s="27">
        <f>+K22</f>
        <v>215.01382500000005</v>
      </c>
      <c r="Q25" s="27">
        <f>+L22</f>
        <v>243.68233500000005</v>
      </c>
      <c r="R25" s="27">
        <f t="shared" si="0"/>
        <v>3019.0352400000006</v>
      </c>
      <c r="S25" s="27">
        <f t="shared" si="1"/>
        <v>3178.7215200000005</v>
      </c>
      <c r="T25" s="27">
        <f t="shared" si="2"/>
        <v>3010.1935500000004</v>
      </c>
      <c r="U25" s="27">
        <f t="shared" si="3"/>
        <v>4357.6135200000008</v>
      </c>
    </row>
    <row r="26" spans="2:26">
      <c r="B26" s="9"/>
      <c r="C26" s="10"/>
      <c r="D26" s="11"/>
      <c r="E26" s="8"/>
      <c r="F26" s="17"/>
      <c r="G26" s="15"/>
      <c r="H26" s="17"/>
      <c r="M26" s="26">
        <v>21</v>
      </c>
      <c r="N26" s="27">
        <f>+K10</f>
        <v>206.84196</v>
      </c>
      <c r="O26" s="27">
        <f>+O24</f>
        <v>286.68510000000009</v>
      </c>
      <c r="P26" s="27">
        <f>+K22</f>
        <v>215.01382500000005</v>
      </c>
      <c r="Q26" s="27">
        <f>+L22</f>
        <v>243.68233500000005</v>
      </c>
      <c r="R26" s="27">
        <f t="shared" si="0"/>
        <v>3225.8772000000008</v>
      </c>
      <c r="S26" s="27">
        <f t="shared" si="1"/>
        <v>3465.4066200000007</v>
      </c>
      <c r="T26" s="27">
        <f t="shared" si="2"/>
        <v>3225.2073750000004</v>
      </c>
      <c r="U26" s="27">
        <f t="shared" si="3"/>
        <v>4601.2958550000012</v>
      </c>
    </row>
    <row r="27" spans="2:26">
      <c r="B27" s="13" t="s">
        <v>12</v>
      </c>
      <c r="C27" s="14"/>
      <c r="D27" s="12">
        <f>SUM(D21:D26)</f>
        <v>0.32100000000000006</v>
      </c>
      <c r="E27" s="2">
        <f>+D27</f>
        <v>0.32100000000000006</v>
      </c>
      <c r="F27" s="2">
        <f>+D27</f>
        <v>0.32100000000000006</v>
      </c>
      <c r="G27" s="2">
        <f>+D27</f>
        <v>0.32100000000000006</v>
      </c>
      <c r="H27" s="2">
        <f>+D27</f>
        <v>0.32100000000000006</v>
      </c>
      <c r="M27" s="26">
        <v>22</v>
      </c>
      <c r="N27" s="27">
        <f>+K10</f>
        <v>206.84196</v>
      </c>
      <c r="O27" s="27">
        <f>+O24</f>
        <v>286.68510000000009</v>
      </c>
      <c r="P27" s="27">
        <f>+K22</f>
        <v>215.01382500000005</v>
      </c>
      <c r="Q27" s="27">
        <f>+L22</f>
        <v>243.68233500000005</v>
      </c>
      <c r="R27" s="27">
        <f t="shared" si="0"/>
        <v>3432.719160000001</v>
      </c>
      <c r="S27" s="27">
        <f t="shared" si="1"/>
        <v>3752.0917200000008</v>
      </c>
      <c r="T27" s="27">
        <f t="shared" si="2"/>
        <v>3440.2212000000004</v>
      </c>
      <c r="U27" s="27">
        <f t="shared" si="3"/>
        <v>4844.9781900000016</v>
      </c>
    </row>
    <row r="28" spans="2:26">
      <c r="E28" s="18">
        <f>+E27*E21</f>
        <v>143.34255000000005</v>
      </c>
      <c r="F28" s="18">
        <f>+F27*F21</f>
        <v>215.01382500000005</v>
      </c>
      <c r="G28" s="18">
        <f>+G27*G21</f>
        <v>215.01382500000005</v>
      </c>
      <c r="H28" s="18">
        <f>+H27*H21</f>
        <v>243.68233500000005</v>
      </c>
      <c r="M28" s="26">
        <v>23</v>
      </c>
      <c r="N28" s="27">
        <f>+K10</f>
        <v>206.84196</v>
      </c>
      <c r="O28" s="27">
        <f>+O24</f>
        <v>286.68510000000009</v>
      </c>
      <c r="P28" s="27">
        <f>+K22</f>
        <v>215.01382500000005</v>
      </c>
      <c r="Q28" s="27">
        <f>+L22</f>
        <v>243.68233500000005</v>
      </c>
      <c r="R28" s="27">
        <f t="shared" si="0"/>
        <v>3639.5611200000012</v>
      </c>
      <c r="S28" s="27">
        <f t="shared" si="1"/>
        <v>4038.776820000001</v>
      </c>
      <c r="T28" s="27">
        <f t="shared" si="2"/>
        <v>3655.2350250000004</v>
      </c>
      <c r="U28" s="27">
        <f t="shared" si="3"/>
        <v>5088.6605250000021</v>
      </c>
    </row>
    <row r="29" spans="2:26">
      <c r="M29" s="26">
        <v>24</v>
      </c>
      <c r="N29" s="27">
        <f>+K10</f>
        <v>206.84196</v>
      </c>
      <c r="O29" s="27">
        <f>+O24</f>
        <v>286.68510000000009</v>
      </c>
      <c r="P29" s="27">
        <f>+K22</f>
        <v>215.01382500000005</v>
      </c>
      <c r="Q29" s="27">
        <f>+L22</f>
        <v>243.68233500000005</v>
      </c>
      <c r="R29" s="27">
        <f t="shared" si="0"/>
        <v>3846.4030800000014</v>
      </c>
      <c r="S29" s="27">
        <f t="shared" si="1"/>
        <v>4325.4619200000006</v>
      </c>
      <c r="T29" s="27">
        <f t="shared" si="2"/>
        <v>3870.2488500000004</v>
      </c>
      <c r="U29" s="27">
        <f t="shared" si="3"/>
        <v>5332.3428600000025</v>
      </c>
    </row>
    <row r="30" spans="2:26">
      <c r="M30" s="26">
        <v>25</v>
      </c>
      <c r="N30" s="27">
        <f>+K10</f>
        <v>206.84196</v>
      </c>
      <c r="O30" s="27">
        <f>+O24</f>
        <v>286.68510000000009</v>
      </c>
      <c r="P30" s="27">
        <f>+K22</f>
        <v>215.01382500000005</v>
      </c>
      <c r="Q30" s="27">
        <f>+L22</f>
        <v>243.68233500000005</v>
      </c>
      <c r="R30" s="27">
        <f t="shared" si="0"/>
        <v>4053.2450400000016</v>
      </c>
      <c r="S30" s="27">
        <f t="shared" si="1"/>
        <v>4612.1470200000003</v>
      </c>
      <c r="T30" s="27">
        <f t="shared" si="2"/>
        <v>4085.2626750000004</v>
      </c>
      <c r="U30" s="27">
        <f t="shared" si="3"/>
        <v>5576.0251950000029</v>
      </c>
    </row>
    <row r="31" spans="2:26">
      <c r="M31" s="26">
        <v>26</v>
      </c>
      <c r="N31" s="27">
        <f>+K10</f>
        <v>206.84196</v>
      </c>
      <c r="O31" s="27">
        <f>+O24</f>
        <v>286.68510000000009</v>
      </c>
      <c r="P31" s="27">
        <f>+K22</f>
        <v>215.01382500000005</v>
      </c>
      <c r="Q31" s="27">
        <f>+L22</f>
        <v>243.68233500000005</v>
      </c>
      <c r="R31" s="27">
        <f t="shared" si="0"/>
        <v>4260.0870000000014</v>
      </c>
      <c r="S31" s="27">
        <f t="shared" si="1"/>
        <v>4898.83212</v>
      </c>
      <c r="T31" s="27">
        <f t="shared" si="2"/>
        <v>4300.2765000000009</v>
      </c>
      <c r="U31" s="27">
        <f t="shared" si="3"/>
        <v>5819.7075300000033</v>
      </c>
    </row>
    <row r="32" spans="2:26">
      <c r="M32" s="26">
        <v>27</v>
      </c>
      <c r="N32" s="27">
        <f>+K10</f>
        <v>206.84196</v>
      </c>
      <c r="O32" s="27">
        <f>+O24</f>
        <v>286.68510000000009</v>
      </c>
      <c r="P32" s="27">
        <f>+K22</f>
        <v>215.01382500000005</v>
      </c>
      <c r="Q32" s="27">
        <f>+L22</f>
        <v>243.68233500000005</v>
      </c>
      <c r="R32" s="27">
        <f t="shared" si="0"/>
        <v>4466.9289600000011</v>
      </c>
      <c r="S32" s="27">
        <f t="shared" si="1"/>
        <v>5185.5172199999997</v>
      </c>
      <c r="T32" s="27">
        <f t="shared" si="2"/>
        <v>4515.2903250000008</v>
      </c>
      <c r="U32" s="27">
        <f t="shared" si="3"/>
        <v>6063.3898650000037</v>
      </c>
    </row>
    <row r="33" spans="13:21">
      <c r="M33" s="26">
        <v>28</v>
      </c>
      <c r="N33" s="27">
        <f>+K10</f>
        <v>206.84196</v>
      </c>
      <c r="O33" s="27">
        <f>+O24</f>
        <v>286.68510000000009</v>
      </c>
      <c r="P33" s="27">
        <f>+K22</f>
        <v>215.01382500000005</v>
      </c>
      <c r="Q33" s="27">
        <f>+L22</f>
        <v>243.68233500000005</v>
      </c>
      <c r="R33" s="27">
        <f t="shared" si="0"/>
        <v>4673.7709200000008</v>
      </c>
      <c r="S33" s="27">
        <f t="shared" si="1"/>
        <v>5472.2023199999994</v>
      </c>
      <c r="T33" s="27">
        <f t="shared" si="2"/>
        <v>4730.3041500000008</v>
      </c>
      <c r="U33" s="27">
        <f t="shared" si="3"/>
        <v>6307.0722000000042</v>
      </c>
    </row>
    <row r="34" spans="13:21">
      <c r="M34" s="26">
        <v>29</v>
      </c>
      <c r="N34" s="27">
        <f>+K10</f>
        <v>206.84196</v>
      </c>
      <c r="O34" s="27">
        <f>+O24</f>
        <v>286.68510000000009</v>
      </c>
      <c r="P34" s="27">
        <f>+K22</f>
        <v>215.01382500000005</v>
      </c>
      <c r="Q34" s="27">
        <f>+L22</f>
        <v>243.68233500000005</v>
      </c>
      <c r="R34" s="27">
        <f t="shared" si="0"/>
        <v>4880.6128800000006</v>
      </c>
      <c r="S34" s="27">
        <f t="shared" si="1"/>
        <v>5758.8874199999991</v>
      </c>
      <c r="T34" s="27">
        <f t="shared" si="2"/>
        <v>4945.3179750000008</v>
      </c>
      <c r="U34" s="27">
        <f t="shared" si="3"/>
        <v>6550.7545350000046</v>
      </c>
    </row>
    <row r="35" spans="13:21">
      <c r="M35" s="26">
        <v>30</v>
      </c>
      <c r="N35" s="27">
        <f>+K10</f>
        <v>206.84196</v>
      </c>
      <c r="O35" s="27">
        <f>+O24</f>
        <v>286.68510000000009</v>
      </c>
      <c r="P35" s="27">
        <f>+K22</f>
        <v>215.01382500000005</v>
      </c>
      <c r="Q35" s="27">
        <f>+L22</f>
        <v>243.68233500000005</v>
      </c>
      <c r="R35" s="27">
        <f t="shared" si="0"/>
        <v>5087.4548400000003</v>
      </c>
      <c r="S35" s="27">
        <f t="shared" si="1"/>
        <v>6045.5725199999988</v>
      </c>
      <c r="T35" s="27">
        <f t="shared" si="2"/>
        <v>5160.3318000000008</v>
      </c>
      <c r="U35" s="27">
        <f t="shared" si="3"/>
        <v>6794.436870000005</v>
      </c>
    </row>
    <row r="36" spans="13:21">
      <c r="M36" s="26">
        <v>31</v>
      </c>
      <c r="N36" s="27">
        <f>+D14*C5</f>
        <v>286.68510000000009</v>
      </c>
      <c r="O36" s="27">
        <f>+O24</f>
        <v>286.68510000000009</v>
      </c>
      <c r="P36" s="27">
        <f>+K22</f>
        <v>215.01382500000005</v>
      </c>
      <c r="Q36" s="27">
        <f>+L22</f>
        <v>243.68233500000005</v>
      </c>
      <c r="R36" s="27">
        <f t="shared" si="0"/>
        <v>5374.13994</v>
      </c>
      <c r="S36" s="27">
        <f t="shared" si="1"/>
        <v>6332.2576199999985</v>
      </c>
      <c r="T36" s="27">
        <f t="shared" si="2"/>
        <v>5375.3456250000008</v>
      </c>
      <c r="U36" s="27">
        <f t="shared" si="3"/>
        <v>7038.1192050000054</v>
      </c>
    </row>
    <row r="37" spans="13:21">
      <c r="M37" s="26">
        <v>32</v>
      </c>
      <c r="N37" s="27">
        <f>+N36</f>
        <v>286.68510000000009</v>
      </c>
      <c r="O37" s="27">
        <f>+O24</f>
        <v>286.68510000000009</v>
      </c>
      <c r="P37" s="27">
        <f>+K22</f>
        <v>215.01382500000005</v>
      </c>
      <c r="Q37" s="27">
        <f>+L22</f>
        <v>243.68233500000005</v>
      </c>
      <c r="R37" s="27">
        <f t="shared" si="0"/>
        <v>5660.8250399999997</v>
      </c>
      <c r="S37" s="27">
        <f t="shared" si="1"/>
        <v>6618.9427199999982</v>
      </c>
      <c r="T37" s="27">
        <f t="shared" si="2"/>
        <v>5590.3594500000008</v>
      </c>
      <c r="U37" s="27">
        <f t="shared" si="3"/>
        <v>7281.8015400000058</v>
      </c>
    </row>
    <row r="38" spans="13:21">
      <c r="M38" s="26">
        <v>33</v>
      </c>
      <c r="N38" s="27">
        <f>+N36</f>
        <v>286.68510000000009</v>
      </c>
      <c r="O38" s="27">
        <f>+O24</f>
        <v>286.68510000000009</v>
      </c>
      <c r="P38" s="27">
        <f>+K22</f>
        <v>215.01382500000005</v>
      </c>
      <c r="Q38" s="27">
        <f>+L22</f>
        <v>243.68233500000005</v>
      </c>
      <c r="R38" s="27">
        <f t="shared" si="0"/>
        <v>5947.5101399999994</v>
      </c>
      <c r="S38" s="27">
        <f t="shared" si="1"/>
        <v>6905.6278199999979</v>
      </c>
      <c r="T38" s="27">
        <f t="shared" si="2"/>
        <v>5805.3732750000008</v>
      </c>
      <c r="U38" s="27">
        <f t="shared" si="3"/>
        <v>7525.4838750000063</v>
      </c>
    </row>
    <row r="39" spans="13:21">
      <c r="M39" s="26">
        <v>34</v>
      </c>
      <c r="N39" s="27">
        <f>+N36</f>
        <v>286.68510000000009</v>
      </c>
      <c r="O39" s="27">
        <f>+O24</f>
        <v>286.68510000000009</v>
      </c>
      <c r="P39" s="27">
        <f>+K22</f>
        <v>215.01382500000005</v>
      </c>
      <c r="Q39" s="27">
        <f>+L22</f>
        <v>243.68233500000005</v>
      </c>
      <c r="R39" s="27">
        <f t="shared" si="0"/>
        <v>6234.1952399999991</v>
      </c>
      <c r="S39" s="27">
        <f t="shared" si="1"/>
        <v>7192.3129199999976</v>
      </c>
      <c r="T39" s="27">
        <f t="shared" si="2"/>
        <v>6020.3871000000008</v>
      </c>
      <c r="U39" s="27">
        <f t="shared" si="3"/>
        <v>7769.1662100000067</v>
      </c>
    </row>
    <row r="40" spans="13:21">
      <c r="M40" s="26">
        <v>35</v>
      </c>
      <c r="N40" s="27">
        <f>+N36</f>
        <v>286.68510000000009</v>
      </c>
      <c r="O40" s="27">
        <f>+O24</f>
        <v>286.68510000000009</v>
      </c>
      <c r="P40" s="27">
        <f>+K22</f>
        <v>215.01382500000005</v>
      </c>
      <c r="Q40" s="27">
        <f>+L22</f>
        <v>243.68233500000005</v>
      </c>
      <c r="R40" s="27">
        <f t="shared" si="0"/>
        <v>6520.8803399999988</v>
      </c>
      <c r="S40" s="27">
        <f t="shared" si="1"/>
        <v>7478.9980199999973</v>
      </c>
      <c r="T40" s="27">
        <f t="shared" si="2"/>
        <v>6235.4009250000008</v>
      </c>
      <c r="U40" s="27">
        <f t="shared" si="3"/>
        <v>8012.8485450000071</v>
      </c>
    </row>
    <row r="41" spans="13:21">
      <c r="M41" s="26">
        <v>36</v>
      </c>
      <c r="N41" s="27">
        <f>+N36</f>
        <v>286.68510000000009</v>
      </c>
      <c r="O41" s="27">
        <f>+O24</f>
        <v>286.68510000000009</v>
      </c>
      <c r="P41" s="27">
        <f>+K22</f>
        <v>215.01382500000005</v>
      </c>
      <c r="Q41" s="27">
        <f>+L22</f>
        <v>243.68233500000005</v>
      </c>
      <c r="R41" s="27">
        <f t="shared" si="0"/>
        <v>6807.5654399999985</v>
      </c>
      <c r="S41" s="27">
        <f t="shared" si="1"/>
        <v>7765.683119999997</v>
      </c>
      <c r="T41" s="27">
        <f t="shared" si="2"/>
        <v>6450.4147500000008</v>
      </c>
      <c r="U41" s="27">
        <f t="shared" si="3"/>
        <v>8256.5308800000075</v>
      </c>
    </row>
    <row r="44" spans="13:21">
      <c r="N44" s="27" t="s">
        <v>29</v>
      </c>
    </row>
    <row r="45" spans="13:21">
      <c r="N45" s="27" t="s">
        <v>30</v>
      </c>
      <c r="P45" s="27" t="s">
        <v>6</v>
      </c>
    </row>
    <row r="46" spans="13:21">
      <c r="N46" s="27" t="s">
        <v>31</v>
      </c>
      <c r="P46" s="27" t="s">
        <v>5</v>
      </c>
    </row>
    <row r="47" spans="13:21">
      <c r="N47" s="27" t="s">
        <v>32</v>
      </c>
      <c r="P47" s="27" t="s">
        <v>6</v>
      </c>
    </row>
    <row r="48" spans="13:21">
      <c r="N48" s="27" t="s">
        <v>33</v>
      </c>
      <c r="P48" s="27" t="s">
        <v>5</v>
      </c>
    </row>
  </sheetData>
  <sheetProtection password="E844" sheet="1" objects="1" scenarios="1"/>
  <mergeCells count="10">
    <mergeCell ref="B2:G3"/>
    <mergeCell ref="B19:H19"/>
    <mergeCell ref="B7:G7"/>
    <mergeCell ref="K19:L19"/>
    <mergeCell ref="B11:C11"/>
    <mergeCell ref="B14:C14"/>
    <mergeCell ref="E20:F20"/>
    <mergeCell ref="G20:H20"/>
    <mergeCell ref="B24:C24"/>
    <mergeCell ref="B27:C27"/>
  </mergeCells>
  <conditionalFormatting sqref="D10">
    <cfRule type="containsText" dxfId="1" priority="2" operator="containsText" text="AT">
      <formula>NOT(ISERROR(SEARCH("AT",D10)))</formula>
    </cfRule>
  </conditionalFormatting>
  <conditionalFormatting sqref="D23">
    <cfRule type="containsText" dxfId="0" priority="1" operator="containsText" text="AT">
      <formula>NOT(ISERROR(SEARCH("AT",D23)))</formula>
    </cfRule>
  </conditionalFormatting>
  <dataValidations count="3">
    <dataValidation type="list" allowBlank="1" showInputMessage="1" showErrorMessage="1" sqref="C10 C25 C23 C12">
      <formula1>$AD$8:$AD$9</formula1>
    </dataValidation>
    <dataValidation type="list" allowBlank="1" showInputMessage="1" showErrorMessage="1" sqref="C8 C21">
      <formula1>$AC$8</formula1>
    </dataValidation>
    <dataValidation type="list" allowBlank="1" showInputMessage="1" showErrorMessage="1" sqref="C9 C22">
      <formula1>$AC$8:$AC$9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B1" workbookViewId="0">
      <selection activeCell="B1" sqref="A1:XFD1048576"/>
    </sheetView>
  </sheetViews>
  <sheetFormatPr baseColWidth="10" defaultRowHeight="15"/>
  <sheetData/>
  <sheetProtection password="E844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baseColWidth="10" defaultRowHeight="15"/>
  <sheetData/>
  <sheetProtection password="E844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baseColWidth="10" defaultRowHeight="15"/>
  <sheetData/>
  <sheetProtection password="E844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0" sqref="O10"/>
    </sheetView>
  </sheetViews>
  <sheetFormatPr baseColWidth="10" defaultRowHeight="15"/>
  <sheetData/>
  <sheetProtection password="E844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Cálculo</vt:lpstr>
      <vt:lpstr>Menor de 30;35 JC</vt:lpstr>
      <vt:lpstr>Menor 30;35 JP</vt:lpstr>
      <vt:lpstr>Mayor 30;35 JC</vt:lpstr>
      <vt:lpstr>Mayor 30;35 JP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Perez</dc:creator>
  <cp:lastModifiedBy>Alfredo Perez</cp:lastModifiedBy>
  <dcterms:created xsi:type="dcterms:W3CDTF">2015-03-10T09:13:57Z</dcterms:created>
  <dcterms:modified xsi:type="dcterms:W3CDTF">2016-11-02T11:21:25Z</dcterms:modified>
</cp:coreProperties>
</file>